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585" windowWidth="15600" windowHeight="105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E67" i="1" l="1"/>
  <c r="G69" i="1"/>
  <c r="F69" i="1"/>
  <c r="G68" i="1"/>
  <c r="F68" i="1"/>
  <c r="G66" i="1"/>
  <c r="F66" i="1"/>
  <c r="G65" i="1"/>
  <c r="F65" i="1"/>
  <c r="G64" i="1"/>
  <c r="F64" i="1"/>
  <c r="G63" i="1"/>
  <c r="F63" i="1"/>
  <c r="F62" i="1"/>
  <c r="E62" i="1" s="1"/>
  <c r="G61" i="1"/>
  <c r="F61" i="1"/>
  <c r="E61" i="1" s="1"/>
  <c r="G60" i="1"/>
  <c r="F60" i="1"/>
  <c r="G59" i="1"/>
  <c r="F59" i="1"/>
  <c r="G58" i="1"/>
  <c r="E58" i="1" s="1"/>
  <c r="G57" i="1"/>
  <c r="F57" i="1"/>
  <c r="F56" i="1"/>
  <c r="E56" i="1" s="1"/>
  <c r="F55" i="1"/>
  <c r="E55" i="1" s="1"/>
  <c r="G54" i="1"/>
  <c r="F54" i="1"/>
  <c r="G53" i="1"/>
  <c r="F53" i="1"/>
  <c r="G52" i="1"/>
  <c r="F52" i="1"/>
  <c r="E52" i="1" s="1"/>
  <c r="G51" i="1"/>
  <c r="F51" i="1"/>
  <c r="G50" i="1"/>
  <c r="F50" i="1"/>
  <c r="E50" i="1" s="1"/>
  <c r="G49" i="1"/>
  <c r="F49" i="1"/>
  <c r="G48" i="1"/>
  <c r="F48" i="1"/>
  <c r="G47" i="1"/>
  <c r="F47" i="1"/>
  <c r="G46" i="1"/>
  <c r="F46" i="1"/>
  <c r="E46" i="1" s="1"/>
  <c r="G45" i="1"/>
  <c r="F45" i="1"/>
  <c r="G44" i="1"/>
  <c r="F44" i="1"/>
  <c r="E44" i="1" s="1"/>
  <c r="E43" i="1"/>
  <c r="G42" i="1"/>
  <c r="F42" i="1"/>
  <c r="G41" i="1"/>
  <c r="F41" i="1"/>
  <c r="G40" i="1"/>
  <c r="F40" i="1"/>
  <c r="G39" i="1"/>
  <c r="F39" i="1"/>
  <c r="G38" i="1"/>
  <c r="F38" i="1"/>
  <c r="G37" i="1"/>
  <c r="F37" i="1"/>
  <c r="E37" i="1" s="1"/>
  <c r="G36" i="1"/>
  <c r="F36" i="1"/>
  <c r="G35" i="1"/>
  <c r="F35" i="1"/>
  <c r="G34" i="1"/>
  <c r="F34" i="1"/>
  <c r="F33" i="1"/>
  <c r="E33" i="1"/>
  <c r="G32" i="1"/>
  <c r="F32" i="1"/>
  <c r="G31" i="1"/>
  <c r="F31" i="1"/>
  <c r="E31" i="1" s="1"/>
  <c r="G30" i="1"/>
  <c r="F30" i="1"/>
  <c r="G29" i="1"/>
  <c r="E29" i="1"/>
  <c r="G28" i="1"/>
  <c r="F28" i="1"/>
  <c r="F27" i="1"/>
  <c r="E27" i="1"/>
  <c r="F26" i="1"/>
  <c r="E26" i="1" s="1"/>
  <c r="G25" i="1"/>
  <c r="F25" i="1"/>
  <c r="G24" i="1"/>
  <c r="F24" i="1"/>
  <c r="G23" i="1"/>
  <c r="F23" i="1"/>
  <c r="G22" i="1"/>
  <c r="F22" i="1"/>
  <c r="E22" i="1" s="1"/>
  <c r="G21" i="1"/>
  <c r="F21" i="1"/>
  <c r="E21" i="1" s="1"/>
  <c r="G20" i="1"/>
  <c r="F20" i="1"/>
  <c r="E20" i="1" s="1"/>
  <c r="G19" i="1"/>
  <c r="F19" i="1"/>
  <c r="G18" i="1"/>
  <c r="F18" i="1"/>
  <c r="G17" i="1"/>
  <c r="F17" i="1"/>
  <c r="G16" i="1"/>
  <c r="F16" i="1"/>
  <c r="G15" i="1"/>
  <c r="F15" i="1"/>
  <c r="E14" i="1"/>
  <c r="G13" i="1"/>
  <c r="F13" i="1"/>
  <c r="G12" i="1"/>
  <c r="F12" i="1"/>
  <c r="G11" i="1"/>
  <c r="F11" i="1"/>
  <c r="E42" i="1" l="1"/>
  <c r="E25" i="1"/>
  <c r="E30" i="1"/>
  <c r="E34" i="1"/>
  <c r="E40" i="1"/>
  <c r="E59" i="1"/>
  <c r="E17" i="1"/>
  <c r="E18" i="1"/>
  <c r="E11" i="1"/>
  <c r="E69" i="1"/>
  <c r="E36" i="1"/>
  <c r="E39" i="1"/>
  <c r="E49" i="1"/>
  <c r="E53" i="1"/>
  <c r="E68" i="1"/>
  <c r="E48" i="1"/>
  <c r="E65" i="1"/>
  <c r="E16" i="1"/>
  <c r="E24" i="1"/>
  <c r="E45" i="1"/>
  <c r="E54" i="1"/>
  <c r="E64" i="1"/>
  <c r="E66" i="1"/>
  <c r="E15" i="1"/>
  <c r="E23" i="1"/>
  <c r="E32" i="1"/>
  <c r="E38" i="1"/>
  <c r="E47" i="1"/>
  <c r="E57" i="1"/>
  <c r="E13" i="1"/>
  <c r="E63" i="1"/>
  <c r="E12" i="1"/>
  <c r="E19" i="1"/>
  <c r="E28" i="1"/>
  <c r="E35" i="1"/>
  <c r="E41" i="1"/>
  <c r="E51" i="1"/>
  <c r="E60" i="1"/>
</calcChain>
</file>

<file path=xl/sharedStrings.xml><?xml version="1.0" encoding="utf-8"?>
<sst xmlns="http://schemas.openxmlformats.org/spreadsheetml/2006/main" count="198" uniqueCount="85">
  <si>
    <t>TT</t>
  </si>
  <si>
    <t>Kết quả tuyển sinh</t>
  </si>
  <si>
    <t>Kết quả tốt nghiệp</t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</si>
  <si>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</si>
  <si>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</si>
  <si>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</si>
  <si>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</si>
  <si>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</si>
  <si>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</si>
  <si>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</si>
  <si>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</si>
  <si>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</si>
  <si>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</si>
  <si>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</si>
  <si>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</si>
  <si>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</si>
  <si>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</si>
  <si>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</si>
  <si>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</si>
  <si>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</si>
  <si>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</si>
  <si>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</si>
  <si>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</si>
  <si>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</si>
  <si>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</si>
  <si>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</si>
  <si>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</si>
  <si>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</si>
  <si>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</si>
  <si>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Thiết kế đồ họa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</si>
  <si>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</si>
  <si>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</si>
  <si>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</si>
  <si>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</si>
  <si>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</si>
  <si>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</si>
  <si>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</si>
  <si>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</si>
  <si>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</si>
  <si>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</si>
  <si>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</si>
  <si>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</si>
  <si>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Kỹ thuật mạng ngoại vi và thiết bị đầu cuối</t>
  </si>
  <si>
    <t>Công nghệ Thông tin</t>
  </si>
  <si>
    <t>Công nghệ Động lực</t>
  </si>
  <si>
    <t>CNKT Nhiệt</t>
  </si>
  <si>
    <t>CNKT Cơ khí</t>
  </si>
  <si>
    <t>CNKT Ôtô</t>
  </si>
  <si>
    <t>CN May thời trang</t>
  </si>
  <si>
    <t>Điện Công nghiệp và dân dụng</t>
  </si>
  <si>
    <t>Điện lạnh</t>
  </si>
  <si>
    <t>Bảo trì và sửa chữa ô tô</t>
  </si>
  <si>
    <t>BÁO CÁO HOẠT ĐỘNG GIÁO DỤC NGHỀ NGHIỆP CỦA ĐƠN VỊ</t>
  </si>
  <si>
    <r>
      <t>Mã nghề cấp IV</t>
    </r>
    <r>
      <rPr>
        <i/>
        <sz val="12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3"/>
        <color theme="1"/>
        <rFont val="Times New Roman"/>
        <family val="1"/>
      </rPr>
      <t xml:space="preserve">
</t>
    </r>
  </si>
  <si>
    <r>
      <t>Tên nghề</t>
    </r>
    <r>
      <rPr>
        <sz val="13"/>
        <color theme="1"/>
        <rFont val="Times New Roman"/>
        <family val="1"/>
      </rPr>
      <t xml:space="preserve"> 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</si>
  <si>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</si>
  <si>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Đội ngũ nhà giáo giảng dạy</t>
  </si>
  <si>
    <t xml:space="preserve">Tổng </t>
  </si>
  <si>
    <t>Cơ hữu</t>
  </si>
  <si>
    <t>Thỉnh giảng</t>
  </si>
  <si>
    <t>Tốt nghiệp THCS</t>
  </si>
  <si>
    <t>Tốt nghiệp THPT</t>
  </si>
  <si>
    <t xml:space="preserve">Kết quả tuyển sinh </t>
  </si>
  <si>
    <t>(Tính từ 01/01/2017 đến 31/12/2017)</t>
  </si>
  <si>
    <t xml:space="preserve"> (Tính từ 01/01/2018 đến 31/7/2018)</t>
  </si>
  <si>
    <t>Số nhập học đầu khóa</t>
  </si>
  <si>
    <t>Số tốt nghiệp</t>
  </si>
  <si>
    <t>Việc làm sau tốt nghiệp</t>
  </si>
  <si>
    <t>(Tính cho khóa tốt nghiệp gần nhất)</t>
  </si>
  <si>
    <t>Tỉ lệ có việc làm (%)</t>
  </si>
  <si>
    <t>Tỉ lệ có việc làm phù hợp với nghề đào tạo (%)</t>
  </si>
  <si>
    <t>Mức lương trung bình (đồng)</t>
  </si>
  <si>
    <t>CĐ</t>
  </si>
  <si>
    <t>TC</t>
  </si>
  <si>
    <t>TX</t>
  </si>
  <si>
    <t>Thành phố Hồ Chí Minh, ngày      tháng 8 năm 2018</t>
  </si>
  <si>
    <t xml:space="preserve"> (Tính từ 01/01/2018 đến 31/7/2018, Tính cho khóa tốt nghiệp gần nhất)</t>
  </si>
  <si>
    <t>(Không bao gồm nhà giáo dạy 06 môn chung)</t>
  </si>
  <si>
    <t>Công nghệ Điện - Điện tử, viễn thông</t>
  </si>
  <si>
    <t xml:space="preserve">Cơ khí chế tạo </t>
  </si>
  <si>
    <t>8.000.000</t>
  </si>
  <si>
    <t>7.500.000</t>
  </si>
  <si>
    <t>7.000.000</t>
  </si>
  <si>
    <t>6.500.000</t>
  </si>
  <si>
    <t>CNKT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</si>
</sst>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53">
    <xf numFmtId="0" fontId="0" fillId="0" borderId="0" xfId="0"/>
    <xf numFmtId="0" fontId="1" fillId="0" borderId="0" xfId="0" applyFont="1"/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/>
    <xf numFmtId="0" fontId="1" fillId="3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wrapText="1"/>
    </xf>
    <xf numFmtId="0" fontId="16" fillId="0" borderId="11" xfId="0" applyFont="1" applyBorder="1" applyAlignment="1">
      <alignment horizontal="center" wrapText="1"/>
    </xf>
    <xf numFmtId="0" fontId="1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4" fillId="0" borderId="2" xfId="0" applyFont="1" applyFill="1" applyBorder="1" applyAlignment="1" applyProtection="1">
      <alignment horizontal="left" vertical="center" wrapText="1"/>
      <protection locked="0"/>
    </xf>
    <xf numFmtId="0" fontId="14" fillId="0" borderId="1" xfId="0" quotePrefix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289890</xdr:colOff>
      <xdr:row>1</xdr:row>
      <xdr:rowOff>207064</xdr:rowOff>
    </xdr:from>
    <xdr:to>
      <xdr:col>15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7"/>
  <sheetViews>
    <sheetView tabSelected="1" topLeftCell="A4" zoomScale="70" zoomScaleNormal="70" workbookViewId="0">
      <selection activeCell="B46" sqref="B46"/>
    </sheetView>
  </sheetViews>
  <sheetFormatPr defaultRowHeight="16.5"/>
  <cols>
    <col min="1" max="1" width="7" style="1" customWidth="1"/>
    <col min="2" max="2" width="22.85546875" style="1" customWidth="1"/>
    <col min="3" max="3" width="18.5703125" style="1" customWidth="1"/>
    <col min="4" max="4" width="18.28515625" style="1" customWidth="1"/>
    <col min="5" max="5" width="6.5703125" style="1" customWidth="1"/>
    <col min="6" max="6" width="7.28515625" style="1" customWidth="1"/>
    <col min="7" max="7" width="7.140625" style="1" customWidth="1"/>
    <col min="8" max="8" width="10.140625" style="1" customWidth="1"/>
    <col min="9" max="9" width="10.28515625" style="1" customWidth="1"/>
    <col min="10" max="10" width="10.140625" style="1" customWidth="1"/>
    <col min="11" max="11" width="10" style="1" customWidth="1"/>
    <col min="12" max="12" width="10.85546875" style="1" customWidth="1"/>
    <col min="13" max="13" width="9.140625" style="1"/>
    <col min="14" max="14" width="12.140625" style="1" customWidth="1"/>
    <col min="15" max="17" width="9.140625" style="1"/>
    <col min="18" max="18" width="17.85546875" style="1" customWidth="1"/>
    <col min="19" max="16384" width="9.140625" style="1"/>
  </cols>
  <sheetData>
    <row r="1" spans="1:18">
      <c r="A1" s="41" t="s">
        <v>36</v>
      </c>
      <c r="B1" s="41"/>
      <c r="C1" s="41"/>
      <c r="D1" s="2"/>
      <c r="E1" s="8"/>
      <c r="L1" s="42" t="s">
        <v>37</v>
      </c>
      <c r="M1" s="42"/>
      <c r="N1" s="42"/>
      <c r="O1" s="42"/>
      <c r="P1" s="42"/>
      <c r="Q1" s="42"/>
    </row>
    <row r="2" spans="1:18">
      <c r="A2" s="43" t="s">
        <v>38</v>
      </c>
      <c r="B2" s="43"/>
      <c r="C2" s="43"/>
      <c r="D2" s="3"/>
      <c r="E2" s="9"/>
      <c r="L2" s="42" t="s">
        <v>39</v>
      </c>
      <c r="M2" s="42"/>
      <c r="N2" s="42"/>
      <c r="O2" s="42"/>
      <c r="P2" s="42"/>
      <c r="Q2" s="42"/>
    </row>
    <row r="3" spans="1:18">
      <c r="A3" s="43" t="s">
        <v>40</v>
      </c>
      <c r="B3" s="43"/>
      <c r="C3" s="43"/>
      <c r="D3" s="3"/>
      <c r="E3" s="3"/>
      <c r="F3" s="4"/>
      <c r="G3" s="5"/>
      <c r="H3" s="5"/>
      <c r="I3" s="5"/>
      <c r="J3" s="5"/>
      <c r="K3" s="5"/>
    </row>
    <row r="4" spans="1:18">
      <c r="A4" s="6"/>
      <c r="B4" s="6"/>
      <c r="C4" s="6"/>
      <c r="D4" s="7"/>
      <c r="L4" s="40" t="s">
        <v>75</v>
      </c>
      <c r="M4" s="40"/>
      <c r="N4" s="40"/>
      <c r="O4" s="40"/>
      <c r="P4" s="40"/>
      <c r="Q4" s="40"/>
      <c r="R4" s="40"/>
    </row>
    <row r="6" spans="1:18" ht="24" customHeight="1">
      <c r="A6" s="27" t="s">
        <v>52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</row>
    <row r="7" spans="1:18" ht="12.75" customHeigh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</row>
    <row r="8" spans="1:18" ht="36" customHeight="1">
      <c r="A8" s="39" t="s">
        <v>0</v>
      </c>
      <c r="B8" s="34" t="s">
        <v>54</v>
      </c>
      <c r="C8" s="39" t="s">
        <v>53</v>
      </c>
      <c r="D8" s="39" t="s">
        <v>55</v>
      </c>
      <c r="E8" s="31" t="s">
        <v>56</v>
      </c>
      <c r="F8" s="32"/>
      <c r="G8" s="33"/>
      <c r="H8" s="31" t="s">
        <v>62</v>
      </c>
      <c r="I8" s="32"/>
      <c r="J8" s="33"/>
      <c r="K8" s="31" t="s">
        <v>1</v>
      </c>
      <c r="L8" s="32"/>
      <c r="M8" s="33"/>
      <c r="N8" s="34" t="s">
        <v>2</v>
      </c>
      <c r="O8" s="34"/>
      <c r="P8" s="34" t="s">
        <v>67</v>
      </c>
      <c r="Q8" s="34"/>
      <c r="R8" s="34"/>
    </row>
    <row r="9" spans="1:18" ht="58.5" customHeight="1">
      <c r="A9" s="39"/>
      <c r="B9" s="45"/>
      <c r="C9" s="39"/>
      <c r="D9" s="39"/>
      <c r="E9" s="28" t="s">
        <v>77</v>
      </c>
      <c r="F9" s="29"/>
      <c r="G9" s="30"/>
      <c r="H9" s="28" t="s">
        <v>63</v>
      </c>
      <c r="I9" s="29"/>
      <c r="J9" s="30"/>
      <c r="K9" s="28" t="s">
        <v>64</v>
      </c>
      <c r="L9" s="29"/>
      <c r="M9" s="30"/>
      <c r="N9" s="35" t="s">
        <v>76</v>
      </c>
      <c r="O9" s="36"/>
      <c r="P9" s="37" t="s">
        <v>68</v>
      </c>
      <c r="Q9" s="37"/>
      <c r="R9" s="37"/>
    </row>
    <row r="10" spans="1:18" ht="129" customHeight="1">
      <c r="A10" s="39"/>
      <c r="B10" s="46"/>
      <c r="C10" s="39"/>
      <c r="D10" s="39"/>
      <c r="E10" s="19" t="s">
        <v>57</v>
      </c>
      <c r="F10" s="20" t="s">
        <v>58</v>
      </c>
      <c r="G10" s="20" t="s">
        <v>59</v>
      </c>
      <c r="H10" s="19" t="s">
        <v>57</v>
      </c>
      <c r="I10" s="20" t="s">
        <v>60</v>
      </c>
      <c r="J10" s="20" t="s">
        <v>61</v>
      </c>
      <c r="K10" s="19" t="s">
        <v>57</v>
      </c>
      <c r="L10" s="20" t="s">
        <v>60</v>
      </c>
      <c r="M10" s="20" t="s">
        <v>61</v>
      </c>
      <c r="N10" s="20" t="s">
        <v>65</v>
      </c>
      <c r="O10" s="20" t="s">
        <v>66</v>
      </c>
      <c r="P10" s="20" t="s">
        <v>69</v>
      </c>
      <c r="Q10" s="20" t="s">
        <v>70</v>
      </c>
      <c r="R10" s="20" t="s">
        <v>71</v>
      </c>
    </row>
    <row r="11" spans="1:18" ht="33">
      <c r="A11" s="10">
        <v>1</v>
      </c>
      <c r="B11" s="47" t="s">
        <v>35</v>
      </c>
      <c r="C11" s="24">
        <v>6480105</v>
      </c>
      <c r="D11" s="18" t="s">
        <v>72</v>
      </c>
      <c r="E11" s="24">
        <f>SUM(F11:G11)</f>
        <v>33</v>
      </c>
      <c r="F11" s="24">
        <f>1+24</f>
        <v>25</v>
      </c>
      <c r="G11" s="18">
        <f>8</f>
        <v>8</v>
      </c>
      <c r="H11" s="18">
        <v>110</v>
      </c>
      <c r="I11" s="18"/>
      <c r="J11" s="18">
        <v>110</v>
      </c>
      <c r="K11" s="24">
        <v>44</v>
      </c>
      <c r="L11" s="25"/>
      <c r="M11" s="24">
        <v>44</v>
      </c>
      <c r="N11" s="21"/>
      <c r="O11" s="21"/>
      <c r="P11" s="21"/>
      <c r="Q11" s="21"/>
      <c r="R11" s="21"/>
    </row>
    <row r="12" spans="1:18">
      <c r="A12" s="10">
        <v>2</v>
      </c>
      <c r="B12" s="48" t="s">
        <v>3</v>
      </c>
      <c r="C12" s="24">
        <v>6480207</v>
      </c>
      <c r="D12" s="18" t="s">
        <v>72</v>
      </c>
      <c r="E12" s="24">
        <f t="shared" ref="E12:E39" si="0">SUM(F12:G12)</f>
        <v>23</v>
      </c>
      <c r="F12" s="24">
        <f>1+20</f>
        <v>21</v>
      </c>
      <c r="G12" s="18">
        <f>2</f>
        <v>2</v>
      </c>
      <c r="H12" s="18">
        <v>106</v>
      </c>
      <c r="I12" s="18"/>
      <c r="J12" s="18">
        <v>106</v>
      </c>
      <c r="K12" s="24">
        <v>61</v>
      </c>
      <c r="L12" s="25"/>
      <c r="M12" s="24">
        <v>61</v>
      </c>
      <c r="N12" s="21"/>
      <c r="O12" s="21"/>
      <c r="P12" s="21"/>
      <c r="Q12" s="21"/>
      <c r="R12" s="21"/>
    </row>
    <row r="13" spans="1:18">
      <c r="A13" s="10">
        <v>3</v>
      </c>
      <c r="B13" s="48" t="s">
        <v>21</v>
      </c>
      <c r="C13" s="24">
        <v>6480205</v>
      </c>
      <c r="D13" s="18" t="s">
        <v>72</v>
      </c>
      <c r="E13" s="24">
        <f t="shared" si="0"/>
        <v>23</v>
      </c>
      <c r="F13" s="24">
        <f>1+19</f>
        <v>20</v>
      </c>
      <c r="G13" s="18">
        <f>3</f>
        <v>3</v>
      </c>
      <c r="H13" s="18">
        <v>39</v>
      </c>
      <c r="I13" s="18"/>
      <c r="J13" s="18">
        <v>39</v>
      </c>
      <c r="K13" s="24">
        <v>21</v>
      </c>
      <c r="L13" s="25"/>
      <c r="M13" s="24">
        <v>21</v>
      </c>
      <c r="N13" s="21"/>
      <c r="O13" s="21"/>
      <c r="P13" s="21"/>
      <c r="Q13" s="21"/>
      <c r="R13" s="21"/>
    </row>
    <row r="14" spans="1:18" ht="33">
      <c r="A14" s="10">
        <v>4</v>
      </c>
      <c r="B14" s="47" t="s">
        <v>22</v>
      </c>
      <c r="C14" s="24">
        <v>6480209</v>
      </c>
      <c r="D14" s="18" t="s">
        <v>72</v>
      </c>
      <c r="E14" s="24">
        <f t="shared" si="0"/>
        <v>24</v>
      </c>
      <c r="F14" s="24">
        <v>24</v>
      </c>
      <c r="G14" s="18">
        <v>0</v>
      </c>
      <c r="H14" s="18">
        <v>82</v>
      </c>
      <c r="I14" s="18"/>
      <c r="J14" s="18">
        <v>82</v>
      </c>
      <c r="K14" s="24">
        <v>41</v>
      </c>
      <c r="L14" s="25"/>
      <c r="M14" s="24">
        <v>41</v>
      </c>
      <c r="N14" s="21"/>
      <c r="O14" s="21"/>
      <c r="P14" s="21"/>
      <c r="Q14" s="21"/>
      <c r="R14" s="21"/>
    </row>
    <row r="15" spans="1:18" ht="32.25" customHeight="1">
      <c r="A15" s="10">
        <v>5</v>
      </c>
      <c r="B15" s="48" t="s">
        <v>4</v>
      </c>
      <c r="C15" s="24">
        <v>6480214</v>
      </c>
      <c r="D15" s="18" t="s">
        <v>72</v>
      </c>
      <c r="E15" s="24">
        <f t="shared" si="0"/>
        <v>22</v>
      </c>
      <c r="F15" s="24">
        <f>1+18</f>
        <v>19</v>
      </c>
      <c r="G15" s="18">
        <f>3</f>
        <v>3</v>
      </c>
      <c r="H15" s="18">
        <v>41</v>
      </c>
      <c r="I15" s="18"/>
      <c r="J15" s="18">
        <v>41</v>
      </c>
      <c r="K15" s="24">
        <v>14</v>
      </c>
      <c r="L15" s="25"/>
      <c r="M15" s="24">
        <v>14</v>
      </c>
      <c r="N15" s="21"/>
      <c r="O15" s="21"/>
      <c r="P15" s="21"/>
      <c r="Q15" s="21"/>
      <c r="R15" s="21"/>
    </row>
    <row r="16" spans="1:18">
      <c r="A16" s="10">
        <v>6</v>
      </c>
      <c r="B16" s="48" t="s">
        <v>30</v>
      </c>
      <c r="C16" s="24">
        <v>6480216</v>
      </c>
      <c r="D16" s="18" t="s">
        <v>72</v>
      </c>
      <c r="E16" s="24">
        <f t="shared" si="0"/>
        <v>28</v>
      </c>
      <c r="F16" s="24">
        <f>1+24</f>
        <v>25</v>
      </c>
      <c r="G16" s="18">
        <f>3</f>
        <v>3</v>
      </c>
      <c r="H16" s="18">
        <v>26</v>
      </c>
      <c r="I16" s="18"/>
      <c r="J16" s="18">
        <v>26</v>
      </c>
      <c r="K16" s="24">
        <v>11</v>
      </c>
      <c r="L16" s="25"/>
      <c r="M16" s="24">
        <v>11</v>
      </c>
      <c r="N16" s="21"/>
      <c r="O16" s="21"/>
      <c r="P16" s="21"/>
      <c r="Q16" s="21"/>
      <c r="R16" s="21"/>
    </row>
    <row r="17" spans="1:18">
      <c r="A17" s="10">
        <v>7</v>
      </c>
      <c r="B17" s="48" t="s">
        <v>5</v>
      </c>
      <c r="C17" s="24">
        <v>6220206</v>
      </c>
      <c r="D17" s="18" t="s">
        <v>72</v>
      </c>
      <c r="E17" s="24">
        <f t="shared" si="0"/>
        <v>26</v>
      </c>
      <c r="F17" s="24">
        <f>7+15</f>
        <v>22</v>
      </c>
      <c r="G17" s="18">
        <f>4</f>
        <v>4</v>
      </c>
      <c r="H17" s="18">
        <v>104</v>
      </c>
      <c r="I17" s="18"/>
      <c r="J17" s="18">
        <v>104</v>
      </c>
      <c r="K17" s="24">
        <v>40</v>
      </c>
      <c r="L17" s="25"/>
      <c r="M17" s="24">
        <v>40</v>
      </c>
      <c r="N17" s="21"/>
      <c r="O17" s="21"/>
      <c r="P17" s="21"/>
      <c r="Q17" s="21"/>
      <c r="R17" s="21"/>
    </row>
    <row r="18" spans="1:18" ht="33">
      <c r="A18" s="10">
        <v>8</v>
      </c>
      <c r="B18" s="52" t="s">
        <v>6</v>
      </c>
      <c r="C18" s="24">
        <v>6340201</v>
      </c>
      <c r="D18" s="18" t="s">
        <v>72</v>
      </c>
      <c r="E18" s="24">
        <f t="shared" si="0"/>
        <v>15</v>
      </c>
      <c r="F18" s="24">
        <f>1+12</f>
        <v>13</v>
      </c>
      <c r="G18" s="18">
        <f>2</f>
        <v>2</v>
      </c>
      <c r="H18" s="18">
        <v>0</v>
      </c>
      <c r="I18" s="18"/>
      <c r="J18" s="18">
        <v>0</v>
      </c>
      <c r="K18" s="24">
        <v>10</v>
      </c>
      <c r="L18" s="25"/>
      <c r="M18" s="24">
        <v>10</v>
      </c>
      <c r="N18" s="21"/>
      <c r="O18" s="21"/>
      <c r="P18" s="21"/>
      <c r="Q18" s="21"/>
      <c r="R18" s="21"/>
    </row>
    <row r="19" spans="1:18">
      <c r="A19" s="10">
        <v>9</v>
      </c>
      <c r="B19" s="48" t="s">
        <v>7</v>
      </c>
      <c r="C19" s="24">
        <v>6340302</v>
      </c>
      <c r="D19" s="18" t="s">
        <v>72</v>
      </c>
      <c r="E19" s="24">
        <f t="shared" si="0"/>
        <v>14</v>
      </c>
      <c r="F19" s="24">
        <f>11</f>
        <v>11</v>
      </c>
      <c r="G19" s="18">
        <f>3</f>
        <v>3</v>
      </c>
      <c r="H19" s="18">
        <v>68</v>
      </c>
      <c r="I19" s="18"/>
      <c r="J19" s="18">
        <v>68</v>
      </c>
      <c r="K19" s="24">
        <v>50</v>
      </c>
      <c r="L19" s="25"/>
      <c r="M19" s="24">
        <v>50</v>
      </c>
      <c r="N19" s="21"/>
      <c r="O19" s="21"/>
      <c r="P19" s="21"/>
      <c r="Q19" s="21"/>
      <c r="R19" s="21"/>
    </row>
    <row r="20" spans="1:18">
      <c r="A20" s="10">
        <v>10</v>
      </c>
      <c r="B20" s="48" t="s">
        <v>8</v>
      </c>
      <c r="C20" s="24">
        <v>6340417</v>
      </c>
      <c r="D20" s="18" t="s">
        <v>72</v>
      </c>
      <c r="E20" s="24">
        <f t="shared" si="0"/>
        <v>15</v>
      </c>
      <c r="F20" s="24">
        <f>12</f>
        <v>12</v>
      </c>
      <c r="G20" s="18">
        <f>3</f>
        <v>3</v>
      </c>
      <c r="H20" s="18">
        <v>71</v>
      </c>
      <c r="I20" s="18"/>
      <c r="J20" s="18">
        <v>71</v>
      </c>
      <c r="K20" s="24">
        <v>39</v>
      </c>
      <c r="L20" s="25"/>
      <c r="M20" s="24">
        <v>39</v>
      </c>
      <c r="N20" s="21"/>
      <c r="O20" s="21"/>
      <c r="P20" s="21"/>
      <c r="Q20" s="21"/>
      <c r="R20" s="21"/>
    </row>
    <row r="21" spans="1:18" ht="33">
      <c r="A21" s="10">
        <v>11</v>
      </c>
      <c r="B21" s="47" t="s">
        <v>9</v>
      </c>
      <c r="C21" s="24">
        <v>6510201</v>
      </c>
      <c r="D21" s="18" t="s">
        <v>72</v>
      </c>
      <c r="E21" s="24">
        <f t="shared" si="0"/>
        <v>54</v>
      </c>
      <c r="F21" s="24">
        <f>24</f>
        <v>24</v>
      </c>
      <c r="G21" s="18">
        <f>26+4</f>
        <v>30</v>
      </c>
      <c r="H21" s="18">
        <v>575</v>
      </c>
      <c r="I21" s="18"/>
      <c r="J21" s="18">
        <v>575</v>
      </c>
      <c r="K21" s="24">
        <v>404</v>
      </c>
      <c r="L21" s="25"/>
      <c r="M21" s="24">
        <v>404</v>
      </c>
      <c r="N21" s="21"/>
      <c r="O21" s="21"/>
      <c r="P21" s="21"/>
      <c r="Q21" s="21"/>
      <c r="R21" s="21"/>
    </row>
    <row r="22" spans="1:18" ht="33">
      <c r="A22" s="10">
        <v>12</v>
      </c>
      <c r="B22" s="47" t="s">
        <v>10</v>
      </c>
      <c r="C22" s="24">
        <v>6510212</v>
      </c>
      <c r="D22" s="18" t="s">
        <v>72</v>
      </c>
      <c r="E22" s="24">
        <f t="shared" si="0"/>
        <v>39</v>
      </c>
      <c r="F22" s="24">
        <f>22</f>
        <v>22</v>
      </c>
      <c r="G22" s="18">
        <f>13+4</f>
        <v>17</v>
      </c>
      <c r="H22" s="18">
        <v>153</v>
      </c>
      <c r="I22" s="18"/>
      <c r="J22" s="18">
        <v>153</v>
      </c>
      <c r="K22" s="24">
        <v>55</v>
      </c>
      <c r="L22" s="25"/>
      <c r="M22" s="24">
        <v>55</v>
      </c>
      <c r="N22" s="21"/>
      <c r="O22" s="21"/>
      <c r="P22" s="21"/>
      <c r="Q22" s="21"/>
      <c r="R22" s="21"/>
    </row>
    <row r="23" spans="1:18">
      <c r="A23" s="10">
        <v>13</v>
      </c>
      <c r="B23" s="48" t="s">
        <v>24</v>
      </c>
      <c r="C23" s="24">
        <v>6520121</v>
      </c>
      <c r="D23" s="18" t="s">
        <v>72</v>
      </c>
      <c r="E23" s="24">
        <f t="shared" si="0"/>
        <v>27</v>
      </c>
      <c r="F23" s="24">
        <f>25</f>
        <v>25</v>
      </c>
      <c r="G23" s="18">
        <f>2</f>
        <v>2</v>
      </c>
      <c r="H23" s="18">
        <v>22</v>
      </c>
      <c r="I23" s="18"/>
      <c r="J23" s="18">
        <v>22</v>
      </c>
      <c r="K23" s="24">
        <v>31</v>
      </c>
      <c r="L23" s="25"/>
      <c r="M23" s="24">
        <v>31</v>
      </c>
      <c r="N23" s="21"/>
      <c r="O23" s="21"/>
      <c r="P23" s="21"/>
      <c r="Q23" s="21"/>
      <c r="R23" s="21"/>
    </row>
    <row r="24" spans="1:18" ht="33">
      <c r="A24" s="10">
        <v>14</v>
      </c>
      <c r="B24" s="47" t="s">
        <v>31</v>
      </c>
      <c r="C24" s="24">
        <v>6520155</v>
      </c>
      <c r="D24" s="18" t="s">
        <v>72</v>
      </c>
      <c r="E24" s="24">
        <f t="shared" si="0"/>
        <v>40</v>
      </c>
      <c r="F24" s="24">
        <f>1+30</f>
        <v>31</v>
      </c>
      <c r="G24" s="18">
        <f>7+2</f>
        <v>9</v>
      </c>
      <c r="H24" s="18">
        <v>44</v>
      </c>
      <c r="I24" s="18"/>
      <c r="J24" s="18">
        <v>44</v>
      </c>
      <c r="K24" s="24">
        <v>28</v>
      </c>
      <c r="L24" s="25"/>
      <c r="M24" s="24">
        <v>28</v>
      </c>
      <c r="N24" s="21"/>
      <c r="O24" s="21"/>
      <c r="P24" s="21"/>
      <c r="Q24" s="21"/>
      <c r="R24" s="21"/>
    </row>
    <row r="25" spans="1:18">
      <c r="A25" s="10">
        <v>15</v>
      </c>
      <c r="B25" s="48" t="s">
        <v>11</v>
      </c>
      <c r="C25" s="24">
        <v>6510216</v>
      </c>
      <c r="D25" s="18" t="s">
        <v>72</v>
      </c>
      <c r="E25" s="24">
        <f t="shared" si="0"/>
        <v>117</v>
      </c>
      <c r="F25" s="24">
        <f>1+26</f>
        <v>27</v>
      </c>
      <c r="G25" s="18">
        <f>90</f>
        <v>90</v>
      </c>
      <c r="H25" s="18">
        <v>948</v>
      </c>
      <c r="I25" s="18"/>
      <c r="J25" s="18">
        <v>948</v>
      </c>
      <c r="K25" s="24">
        <v>1089</v>
      </c>
      <c r="L25" s="25"/>
      <c r="M25" s="24">
        <v>1089</v>
      </c>
      <c r="N25" s="21"/>
      <c r="O25" s="21"/>
      <c r="P25" s="21"/>
      <c r="Q25" s="21"/>
      <c r="R25" s="21"/>
    </row>
    <row r="26" spans="1:18" ht="33">
      <c r="A26" s="10">
        <v>16</v>
      </c>
      <c r="B26" s="47" t="s">
        <v>12</v>
      </c>
      <c r="C26" s="24">
        <v>6510211</v>
      </c>
      <c r="D26" s="18" t="s">
        <v>72</v>
      </c>
      <c r="E26" s="24">
        <f t="shared" si="0"/>
        <v>14</v>
      </c>
      <c r="F26" s="24">
        <f>14</f>
        <v>14</v>
      </c>
      <c r="G26" s="18">
        <v>0</v>
      </c>
      <c r="H26" s="18">
        <v>64</v>
      </c>
      <c r="I26" s="18"/>
      <c r="J26" s="18">
        <v>64</v>
      </c>
      <c r="K26" s="24">
        <v>52</v>
      </c>
      <c r="L26" s="25"/>
      <c r="M26" s="24">
        <v>52</v>
      </c>
      <c r="N26" s="21"/>
      <c r="O26" s="21"/>
      <c r="P26" s="21"/>
      <c r="Q26" s="21"/>
      <c r="R26" s="21"/>
    </row>
    <row r="27" spans="1:18">
      <c r="A27" s="10">
        <v>17</v>
      </c>
      <c r="B27" s="48" t="s">
        <v>25</v>
      </c>
      <c r="C27" s="24">
        <v>6520114</v>
      </c>
      <c r="D27" s="18" t="s">
        <v>72</v>
      </c>
      <c r="E27" s="24">
        <f t="shared" si="0"/>
        <v>15</v>
      </c>
      <c r="F27" s="24">
        <f>15</f>
        <v>15</v>
      </c>
      <c r="G27" s="18">
        <v>0</v>
      </c>
      <c r="H27" s="18">
        <v>0</v>
      </c>
      <c r="I27" s="18"/>
      <c r="J27" s="18">
        <v>0</v>
      </c>
      <c r="K27" s="24">
        <v>14</v>
      </c>
      <c r="L27" s="25"/>
      <c r="M27" s="24">
        <v>14</v>
      </c>
      <c r="N27" s="21"/>
      <c r="O27" s="21"/>
      <c r="P27" s="21"/>
      <c r="Q27" s="21"/>
      <c r="R27" s="21"/>
    </row>
    <row r="28" spans="1:18" ht="33">
      <c r="A28" s="10">
        <v>18</v>
      </c>
      <c r="B28" s="52" t="s">
        <v>13</v>
      </c>
      <c r="C28" s="24">
        <v>6520205</v>
      </c>
      <c r="D28" s="18" t="s">
        <v>72</v>
      </c>
      <c r="E28" s="24">
        <f t="shared" si="0"/>
        <v>22</v>
      </c>
      <c r="F28" s="24">
        <f>10</f>
        <v>10</v>
      </c>
      <c r="G28" s="18">
        <f>9+3</f>
        <v>12</v>
      </c>
      <c r="H28" s="18">
        <v>107</v>
      </c>
      <c r="I28" s="18"/>
      <c r="J28" s="18">
        <v>107</v>
      </c>
      <c r="K28" s="24">
        <v>107</v>
      </c>
      <c r="L28" s="25"/>
      <c r="M28" s="24">
        <v>107</v>
      </c>
      <c r="N28" s="21"/>
      <c r="O28" s="21"/>
      <c r="P28" s="21"/>
      <c r="Q28" s="21"/>
      <c r="R28" s="21"/>
    </row>
    <row r="29" spans="1:18" ht="33">
      <c r="A29" s="10">
        <v>19</v>
      </c>
      <c r="B29" s="47" t="s">
        <v>14</v>
      </c>
      <c r="C29" s="24">
        <v>6520255</v>
      </c>
      <c r="D29" s="18" t="s">
        <v>72</v>
      </c>
      <c r="E29" s="24">
        <f t="shared" si="0"/>
        <v>23</v>
      </c>
      <c r="F29" s="24">
        <v>10</v>
      </c>
      <c r="G29" s="18">
        <f>9+4</f>
        <v>13</v>
      </c>
      <c r="H29" s="18">
        <v>115</v>
      </c>
      <c r="I29" s="18"/>
      <c r="J29" s="18">
        <v>115</v>
      </c>
      <c r="K29" s="24">
        <v>130</v>
      </c>
      <c r="L29" s="25"/>
      <c r="M29" s="24">
        <v>130</v>
      </c>
      <c r="N29" s="21"/>
      <c r="O29" s="21"/>
      <c r="P29" s="21"/>
      <c r="Q29" s="21"/>
      <c r="R29" s="21"/>
    </row>
    <row r="30" spans="1:18" ht="33">
      <c r="A30" s="10">
        <v>20</v>
      </c>
      <c r="B30" s="47" t="s">
        <v>15</v>
      </c>
      <c r="C30" s="24">
        <v>6510303</v>
      </c>
      <c r="D30" s="18" t="s">
        <v>72</v>
      </c>
      <c r="E30" s="24">
        <f t="shared" si="0"/>
        <v>33</v>
      </c>
      <c r="F30" s="24">
        <f>5+16</f>
        <v>21</v>
      </c>
      <c r="G30" s="18">
        <f>12</f>
        <v>12</v>
      </c>
      <c r="H30" s="18">
        <v>274</v>
      </c>
      <c r="I30" s="18"/>
      <c r="J30" s="18">
        <v>274</v>
      </c>
      <c r="K30" s="24">
        <v>123</v>
      </c>
      <c r="L30" s="25"/>
      <c r="M30" s="24">
        <v>123</v>
      </c>
      <c r="N30" s="21"/>
      <c r="O30" s="21"/>
      <c r="P30" s="21"/>
      <c r="Q30" s="21"/>
      <c r="R30" s="21"/>
    </row>
    <row r="31" spans="1:18">
      <c r="A31" s="10">
        <v>21</v>
      </c>
      <c r="B31" s="48" t="s">
        <v>16</v>
      </c>
      <c r="C31" s="24">
        <v>6520263</v>
      </c>
      <c r="D31" s="18" t="s">
        <v>72</v>
      </c>
      <c r="E31" s="24">
        <f t="shared" si="0"/>
        <v>29</v>
      </c>
      <c r="F31" s="24">
        <f>18</f>
        <v>18</v>
      </c>
      <c r="G31" s="18">
        <f>10+1</f>
        <v>11</v>
      </c>
      <c r="H31" s="18">
        <v>72</v>
      </c>
      <c r="I31" s="18"/>
      <c r="J31" s="18">
        <v>72</v>
      </c>
      <c r="K31" s="24">
        <v>75</v>
      </c>
      <c r="L31" s="25"/>
      <c r="M31" s="24">
        <v>75</v>
      </c>
      <c r="N31" s="21"/>
      <c r="O31" s="21"/>
      <c r="P31" s="21"/>
      <c r="Q31" s="21"/>
      <c r="R31" s="21"/>
    </row>
    <row r="32" spans="1:18" ht="49.5">
      <c r="A32" s="10">
        <v>22</v>
      </c>
      <c r="B32" s="47" t="s">
        <v>17</v>
      </c>
      <c r="C32" s="24">
        <v>6510305</v>
      </c>
      <c r="D32" s="18" t="s">
        <v>72</v>
      </c>
      <c r="E32" s="24">
        <f t="shared" si="0"/>
        <v>28</v>
      </c>
      <c r="F32" s="24">
        <f>2+14</f>
        <v>16</v>
      </c>
      <c r="G32" s="18">
        <f>11+1</f>
        <v>12</v>
      </c>
      <c r="H32" s="18">
        <v>68</v>
      </c>
      <c r="I32" s="18"/>
      <c r="J32" s="18">
        <v>68</v>
      </c>
      <c r="K32" s="24">
        <v>72</v>
      </c>
      <c r="L32" s="25"/>
      <c r="M32" s="24">
        <v>72</v>
      </c>
      <c r="N32" s="21"/>
      <c r="O32" s="21"/>
      <c r="P32" s="21"/>
      <c r="Q32" s="21"/>
      <c r="R32" s="21"/>
    </row>
    <row r="33" spans="1:18" ht="33">
      <c r="A33" s="10">
        <v>23</v>
      </c>
      <c r="B33" s="47" t="s">
        <v>42</v>
      </c>
      <c r="C33" s="24">
        <v>6520217</v>
      </c>
      <c r="D33" s="18" t="s">
        <v>72</v>
      </c>
      <c r="E33" s="24">
        <f t="shared" si="0"/>
        <v>16</v>
      </c>
      <c r="F33" s="24">
        <f>16</f>
        <v>16</v>
      </c>
      <c r="G33" s="18">
        <v>0</v>
      </c>
      <c r="H33" s="18">
        <v>0</v>
      </c>
      <c r="I33" s="18"/>
      <c r="J33" s="18">
        <v>0</v>
      </c>
      <c r="K33" s="24">
        <v>4</v>
      </c>
      <c r="L33" s="25"/>
      <c r="M33" s="24">
        <v>4</v>
      </c>
      <c r="N33" s="21"/>
      <c r="O33" s="21"/>
      <c r="P33" s="21"/>
      <c r="Q33" s="21"/>
      <c r="R33" s="21"/>
    </row>
    <row r="34" spans="1:18">
      <c r="A34" s="10">
        <v>24</v>
      </c>
      <c r="B34" s="48" t="s">
        <v>26</v>
      </c>
      <c r="C34" s="24">
        <v>6520225</v>
      </c>
      <c r="D34" s="18" t="s">
        <v>72</v>
      </c>
      <c r="E34" s="24">
        <f t="shared" si="0"/>
        <v>28</v>
      </c>
      <c r="F34" s="24">
        <f>15</f>
        <v>15</v>
      </c>
      <c r="G34" s="18">
        <f>12+1</f>
        <v>13</v>
      </c>
      <c r="H34" s="18">
        <v>38</v>
      </c>
      <c r="I34" s="18"/>
      <c r="J34" s="18">
        <v>38</v>
      </c>
      <c r="K34" s="24">
        <v>17</v>
      </c>
      <c r="L34" s="25"/>
      <c r="M34" s="24">
        <v>17</v>
      </c>
      <c r="N34" s="21"/>
      <c r="O34" s="21"/>
      <c r="P34" s="21"/>
      <c r="Q34" s="21"/>
      <c r="R34" s="21"/>
    </row>
    <row r="35" spans="1:18">
      <c r="A35" s="10">
        <v>25</v>
      </c>
      <c r="B35" s="48" t="s">
        <v>18</v>
      </c>
      <c r="C35" s="24">
        <v>6520227</v>
      </c>
      <c r="D35" s="18" t="s">
        <v>72</v>
      </c>
      <c r="E35" s="24">
        <f t="shared" si="0"/>
        <v>39</v>
      </c>
      <c r="F35" s="24">
        <f>4+20</f>
        <v>24</v>
      </c>
      <c r="G35" s="18">
        <f>14+1</f>
        <v>15</v>
      </c>
      <c r="H35" s="18">
        <v>273</v>
      </c>
      <c r="I35" s="18"/>
      <c r="J35" s="18">
        <v>273</v>
      </c>
      <c r="K35" s="24">
        <v>194</v>
      </c>
      <c r="L35" s="25"/>
      <c r="M35" s="24">
        <v>194</v>
      </c>
      <c r="N35" s="21"/>
      <c r="O35" s="21"/>
      <c r="P35" s="21"/>
      <c r="Q35" s="21"/>
      <c r="R35" s="21"/>
    </row>
    <row r="36" spans="1:18">
      <c r="A36" s="10">
        <v>26</v>
      </c>
      <c r="B36" s="48" t="s">
        <v>19</v>
      </c>
      <c r="C36" s="24">
        <v>6540204</v>
      </c>
      <c r="D36" s="18" t="s">
        <v>72</v>
      </c>
      <c r="E36" s="24">
        <f t="shared" si="0"/>
        <v>16</v>
      </c>
      <c r="F36" s="24">
        <f>2+8</f>
        <v>10</v>
      </c>
      <c r="G36" s="18">
        <f>1+5</f>
        <v>6</v>
      </c>
      <c r="H36" s="18">
        <v>116</v>
      </c>
      <c r="I36" s="18"/>
      <c r="J36" s="18">
        <v>116</v>
      </c>
      <c r="K36" s="24">
        <v>48</v>
      </c>
      <c r="L36" s="25"/>
      <c r="M36" s="24">
        <v>48</v>
      </c>
      <c r="N36" s="21"/>
      <c r="O36" s="21"/>
      <c r="P36" s="21"/>
      <c r="Q36" s="21"/>
      <c r="R36" s="21"/>
    </row>
    <row r="37" spans="1:18">
      <c r="A37" s="10">
        <v>27</v>
      </c>
      <c r="B37" s="48" t="s">
        <v>28</v>
      </c>
      <c r="C37" s="24">
        <v>6540205</v>
      </c>
      <c r="D37" s="18" t="s">
        <v>72</v>
      </c>
      <c r="E37" s="24">
        <f t="shared" si="0"/>
        <v>19</v>
      </c>
      <c r="F37" s="24">
        <f>8</f>
        <v>8</v>
      </c>
      <c r="G37" s="18">
        <f>5+6</f>
        <v>11</v>
      </c>
      <c r="H37" s="18">
        <v>0</v>
      </c>
      <c r="I37" s="18"/>
      <c r="J37" s="18">
        <v>0</v>
      </c>
      <c r="K37" s="24">
        <v>4</v>
      </c>
      <c r="L37" s="25"/>
      <c r="M37" s="24">
        <v>4</v>
      </c>
      <c r="N37" s="21"/>
      <c r="O37" s="21"/>
      <c r="P37" s="21"/>
      <c r="Q37" s="21"/>
      <c r="R37" s="21"/>
    </row>
    <row r="38" spans="1:18">
      <c r="A38" s="10">
        <v>29</v>
      </c>
      <c r="B38" s="48" t="s">
        <v>29</v>
      </c>
      <c r="C38" s="24">
        <v>6210402</v>
      </c>
      <c r="D38" s="18" t="s">
        <v>72</v>
      </c>
      <c r="E38" s="24">
        <f t="shared" si="0"/>
        <v>17</v>
      </c>
      <c r="F38" s="24">
        <f>2+9</f>
        <v>11</v>
      </c>
      <c r="G38" s="18">
        <f>3+3</f>
        <v>6</v>
      </c>
      <c r="H38" s="18">
        <v>0</v>
      </c>
      <c r="I38" s="18"/>
      <c r="J38" s="18">
        <v>0</v>
      </c>
      <c r="K38" s="24">
        <v>35</v>
      </c>
      <c r="L38" s="25"/>
      <c r="M38" s="24">
        <v>35</v>
      </c>
      <c r="N38" s="21"/>
      <c r="O38" s="21"/>
      <c r="P38" s="21"/>
      <c r="Q38" s="21"/>
      <c r="R38" s="21"/>
    </row>
    <row r="39" spans="1:18">
      <c r="A39" s="10">
        <v>30</v>
      </c>
      <c r="B39" s="48" t="s">
        <v>34</v>
      </c>
      <c r="C39" s="24">
        <v>6340122</v>
      </c>
      <c r="D39" s="18" t="s">
        <v>72</v>
      </c>
      <c r="E39" s="24">
        <f t="shared" si="0"/>
        <v>19</v>
      </c>
      <c r="F39" s="24">
        <f>1+10</f>
        <v>11</v>
      </c>
      <c r="G39" s="18">
        <f>6+2</f>
        <v>8</v>
      </c>
      <c r="H39" s="18">
        <v>0</v>
      </c>
      <c r="I39" s="18"/>
      <c r="J39" s="18">
        <v>0</v>
      </c>
      <c r="K39" s="24">
        <v>11</v>
      </c>
      <c r="L39" s="25"/>
      <c r="M39" s="24">
        <v>11</v>
      </c>
      <c r="N39" s="21"/>
      <c r="O39" s="21"/>
      <c r="P39" s="21"/>
      <c r="Q39" s="21"/>
      <c r="R39" s="21"/>
    </row>
    <row r="40" spans="1:18" ht="33">
      <c r="A40" s="10">
        <v>32</v>
      </c>
      <c r="B40" s="47" t="s">
        <v>20</v>
      </c>
      <c r="C40" s="24">
        <v>5480105</v>
      </c>
      <c r="D40" s="18" t="s">
        <v>73</v>
      </c>
      <c r="E40" s="24">
        <f>SUM(F40:G40)</f>
        <v>33</v>
      </c>
      <c r="F40" s="24">
        <f>1+24</f>
        <v>25</v>
      </c>
      <c r="G40" s="18">
        <f>8</f>
        <v>8</v>
      </c>
      <c r="H40" s="26">
        <v>54</v>
      </c>
      <c r="I40" s="26">
        <v>54</v>
      </c>
      <c r="J40" s="26"/>
      <c r="K40" s="24">
        <v>69</v>
      </c>
      <c r="L40" s="24">
        <v>69</v>
      </c>
      <c r="M40" s="26"/>
      <c r="N40" s="21"/>
      <c r="O40" s="21"/>
      <c r="P40" s="21"/>
      <c r="Q40" s="21"/>
      <c r="R40" s="21"/>
    </row>
    <row r="41" spans="1:18">
      <c r="A41" s="10">
        <v>33</v>
      </c>
      <c r="B41" s="48" t="s">
        <v>3</v>
      </c>
      <c r="C41" s="24">
        <v>5480207</v>
      </c>
      <c r="D41" s="18" t="s">
        <v>73</v>
      </c>
      <c r="E41" s="24">
        <f t="shared" ref="E41:E67" si="1">SUM(F41:G41)</f>
        <v>23</v>
      </c>
      <c r="F41" s="24">
        <f>1+20</f>
        <v>21</v>
      </c>
      <c r="G41" s="18">
        <f>2</f>
        <v>2</v>
      </c>
      <c r="H41" s="26">
        <v>71</v>
      </c>
      <c r="I41" s="26">
        <v>71</v>
      </c>
      <c r="J41" s="26"/>
      <c r="K41" s="24">
        <v>86</v>
      </c>
      <c r="L41" s="24">
        <v>86</v>
      </c>
      <c r="M41" s="26"/>
      <c r="N41" s="21"/>
      <c r="O41" s="21"/>
      <c r="P41" s="21"/>
      <c r="Q41" s="21"/>
      <c r="R41" s="21"/>
    </row>
    <row r="42" spans="1:18">
      <c r="A42" s="10">
        <v>34</v>
      </c>
      <c r="B42" s="48" t="s">
        <v>21</v>
      </c>
      <c r="C42" s="24">
        <v>5480205</v>
      </c>
      <c r="D42" s="18" t="s">
        <v>73</v>
      </c>
      <c r="E42" s="24">
        <f t="shared" si="1"/>
        <v>23</v>
      </c>
      <c r="F42" s="24">
        <f>1+19</f>
        <v>20</v>
      </c>
      <c r="G42" s="18">
        <f>3</f>
        <v>3</v>
      </c>
      <c r="H42" s="26">
        <v>78</v>
      </c>
      <c r="I42" s="26">
        <v>78</v>
      </c>
      <c r="J42" s="26"/>
      <c r="K42" s="24">
        <v>64</v>
      </c>
      <c r="L42" s="24">
        <v>64</v>
      </c>
      <c r="M42" s="26"/>
      <c r="N42" s="21"/>
      <c r="O42" s="21"/>
      <c r="P42" s="21"/>
      <c r="Q42" s="21"/>
      <c r="R42" s="21"/>
    </row>
    <row r="43" spans="1:18" ht="41.25" customHeight="1">
      <c r="A43" s="10">
        <v>35</v>
      </c>
      <c r="B43" s="47" t="s">
        <v>22</v>
      </c>
      <c r="C43" s="24">
        <v>5480209</v>
      </c>
      <c r="D43" s="18" t="s">
        <v>73</v>
      </c>
      <c r="E43" s="24">
        <f t="shared" si="1"/>
        <v>24</v>
      </c>
      <c r="F43" s="24">
        <v>24</v>
      </c>
      <c r="G43" s="18">
        <v>0</v>
      </c>
      <c r="H43" s="26">
        <v>133</v>
      </c>
      <c r="I43" s="26">
        <v>88</v>
      </c>
      <c r="J43" s="26">
        <v>45</v>
      </c>
      <c r="K43" s="24">
        <v>60</v>
      </c>
      <c r="L43" s="24">
        <v>60</v>
      </c>
      <c r="M43" s="26"/>
      <c r="N43" s="21"/>
      <c r="O43" s="21"/>
      <c r="P43" s="21"/>
      <c r="Q43" s="21"/>
      <c r="R43" s="21"/>
    </row>
    <row r="44" spans="1:18">
      <c r="A44" s="10">
        <v>36</v>
      </c>
      <c r="B44" s="48" t="s">
        <v>4</v>
      </c>
      <c r="C44" s="24">
        <v>5480214</v>
      </c>
      <c r="D44" s="18" t="s">
        <v>73</v>
      </c>
      <c r="E44" s="24">
        <f t="shared" si="1"/>
        <v>22</v>
      </c>
      <c r="F44" s="24">
        <f>1+18</f>
        <v>19</v>
      </c>
      <c r="G44" s="18">
        <f>3</f>
        <v>3</v>
      </c>
      <c r="H44" s="26">
        <v>31</v>
      </c>
      <c r="I44" s="26">
        <v>31</v>
      </c>
      <c r="J44" s="26"/>
      <c r="K44" s="24">
        <v>36</v>
      </c>
      <c r="L44" s="24">
        <v>36</v>
      </c>
      <c r="M44" s="26"/>
      <c r="N44" s="21"/>
      <c r="O44" s="21"/>
      <c r="P44" s="21"/>
      <c r="Q44" s="21"/>
      <c r="R44" s="21"/>
    </row>
    <row r="45" spans="1:18">
      <c r="A45" s="10">
        <v>37</v>
      </c>
      <c r="B45" s="48" t="s">
        <v>30</v>
      </c>
      <c r="C45" s="24">
        <v>5480216</v>
      </c>
      <c r="D45" s="18" t="s">
        <v>73</v>
      </c>
      <c r="E45" s="24">
        <f t="shared" si="1"/>
        <v>28</v>
      </c>
      <c r="F45" s="24">
        <f>1+24</f>
        <v>25</v>
      </c>
      <c r="G45" s="18">
        <f>3</f>
        <v>3</v>
      </c>
      <c r="H45" s="26">
        <v>0</v>
      </c>
      <c r="I45" s="26">
        <v>0</v>
      </c>
      <c r="J45" s="26"/>
      <c r="K45" s="24">
        <v>30</v>
      </c>
      <c r="L45" s="24">
        <v>30</v>
      </c>
      <c r="M45" s="26"/>
      <c r="N45" s="21"/>
      <c r="O45" s="21"/>
      <c r="P45" s="21"/>
      <c r="Q45" s="21"/>
      <c r="R45" s="21"/>
    </row>
    <row r="46" spans="1:18">
      <c r="A46" s="10">
        <v>38</v>
      </c>
      <c r="B46" s="48" t="s">
        <v>5</v>
      </c>
      <c r="C46" s="24">
        <v>5220206</v>
      </c>
      <c r="D46" s="18" t="s">
        <v>73</v>
      </c>
      <c r="E46" s="24">
        <f t="shared" si="1"/>
        <v>26</v>
      </c>
      <c r="F46" s="24">
        <f>7+15</f>
        <v>22</v>
      </c>
      <c r="G46" s="18">
        <f>4</f>
        <v>4</v>
      </c>
      <c r="H46" s="26">
        <v>96</v>
      </c>
      <c r="I46" s="26">
        <v>96</v>
      </c>
      <c r="J46" s="26"/>
      <c r="K46" s="24">
        <v>168</v>
      </c>
      <c r="L46" s="24">
        <v>168</v>
      </c>
      <c r="M46" s="26"/>
      <c r="N46" s="21"/>
      <c r="O46" s="21"/>
      <c r="P46" s="21"/>
      <c r="Q46" s="21"/>
      <c r="R46" s="21"/>
    </row>
    <row r="47" spans="1:18" ht="30" customHeight="1">
      <c r="A47" s="10">
        <v>39</v>
      </c>
      <c r="B47" s="52" t="s">
        <v>6</v>
      </c>
      <c r="C47" s="24">
        <v>5340201</v>
      </c>
      <c r="D47" s="18" t="s">
        <v>73</v>
      </c>
      <c r="E47" s="24">
        <f t="shared" si="1"/>
        <v>15</v>
      </c>
      <c r="F47" s="24">
        <f>1+12</f>
        <v>13</v>
      </c>
      <c r="G47" s="18">
        <f>2</f>
        <v>2</v>
      </c>
      <c r="H47" s="26">
        <v>0</v>
      </c>
      <c r="I47" s="26">
        <v>0</v>
      </c>
      <c r="J47" s="26"/>
      <c r="K47" s="51">
        <v>22</v>
      </c>
      <c r="L47" s="51">
        <v>22</v>
      </c>
      <c r="M47" s="26"/>
      <c r="N47" s="21"/>
      <c r="O47" s="21"/>
      <c r="P47" s="21"/>
      <c r="Q47" s="21"/>
      <c r="R47" s="21"/>
    </row>
    <row r="48" spans="1:18">
      <c r="A48" s="10">
        <v>40</v>
      </c>
      <c r="B48" s="48" t="s">
        <v>7</v>
      </c>
      <c r="C48" s="24">
        <v>5340302</v>
      </c>
      <c r="D48" s="18" t="s">
        <v>73</v>
      </c>
      <c r="E48" s="24">
        <f t="shared" si="1"/>
        <v>14</v>
      </c>
      <c r="F48" s="24">
        <f>11</f>
        <v>11</v>
      </c>
      <c r="G48" s="18">
        <f>3</f>
        <v>3</v>
      </c>
      <c r="H48" s="26">
        <v>57</v>
      </c>
      <c r="I48" s="26">
        <v>57</v>
      </c>
      <c r="J48" s="26"/>
      <c r="K48" s="24">
        <v>68</v>
      </c>
      <c r="L48" s="24">
        <v>68</v>
      </c>
      <c r="M48" s="26"/>
      <c r="N48" s="21"/>
      <c r="O48" s="21"/>
      <c r="P48" s="21"/>
      <c r="Q48" s="21"/>
      <c r="R48" s="21"/>
    </row>
    <row r="49" spans="1:18" ht="18.75" customHeight="1">
      <c r="A49" s="10">
        <v>41</v>
      </c>
      <c r="B49" s="48" t="s">
        <v>8</v>
      </c>
      <c r="C49" s="24">
        <v>5340417</v>
      </c>
      <c r="D49" s="18" t="s">
        <v>73</v>
      </c>
      <c r="E49" s="24">
        <f t="shared" si="1"/>
        <v>15</v>
      </c>
      <c r="F49" s="24">
        <f>12</f>
        <v>12</v>
      </c>
      <c r="G49" s="18">
        <f>3</f>
        <v>3</v>
      </c>
      <c r="H49" s="26">
        <v>74</v>
      </c>
      <c r="I49" s="26">
        <v>74</v>
      </c>
      <c r="J49" s="26"/>
      <c r="K49" s="24">
        <v>80</v>
      </c>
      <c r="L49" s="24">
        <v>80</v>
      </c>
      <c r="M49" s="26"/>
      <c r="N49" s="21"/>
      <c r="O49" s="21"/>
      <c r="P49" s="21"/>
      <c r="Q49" s="21"/>
      <c r="R49" s="21"/>
    </row>
    <row r="50" spans="1:18" ht="33">
      <c r="A50" s="10">
        <v>42</v>
      </c>
      <c r="B50" s="47" t="s">
        <v>9</v>
      </c>
      <c r="C50" s="24">
        <v>5510201</v>
      </c>
      <c r="D50" s="18" t="s">
        <v>73</v>
      </c>
      <c r="E50" s="24">
        <f t="shared" si="1"/>
        <v>54</v>
      </c>
      <c r="F50" s="24">
        <f>24</f>
        <v>24</v>
      </c>
      <c r="G50" s="18">
        <f>26+4</f>
        <v>30</v>
      </c>
      <c r="H50" s="26">
        <v>103</v>
      </c>
      <c r="I50" s="26">
        <v>103</v>
      </c>
      <c r="J50" s="26"/>
      <c r="K50" s="24">
        <v>67</v>
      </c>
      <c r="L50" s="24">
        <v>67</v>
      </c>
      <c r="M50" s="26"/>
      <c r="N50" s="21"/>
      <c r="O50" s="21"/>
      <c r="P50" s="21"/>
      <c r="Q50" s="21"/>
      <c r="R50" s="21"/>
    </row>
    <row r="51" spans="1:18" ht="33">
      <c r="A51" s="10">
        <v>43</v>
      </c>
      <c r="B51" s="47" t="s">
        <v>23</v>
      </c>
      <c r="C51" s="24">
        <v>5510212</v>
      </c>
      <c r="D51" s="18" t="s">
        <v>73</v>
      </c>
      <c r="E51" s="24">
        <f t="shared" si="1"/>
        <v>39</v>
      </c>
      <c r="F51" s="24">
        <f>22</f>
        <v>22</v>
      </c>
      <c r="G51" s="18">
        <f>13+4</f>
        <v>17</v>
      </c>
      <c r="H51" s="26">
        <v>0</v>
      </c>
      <c r="I51" s="26">
        <v>0</v>
      </c>
      <c r="J51" s="26"/>
      <c r="K51" s="24">
        <v>3</v>
      </c>
      <c r="L51" s="24">
        <v>3</v>
      </c>
      <c r="M51" s="26"/>
      <c r="N51" s="21"/>
      <c r="O51" s="21"/>
      <c r="P51" s="21"/>
      <c r="Q51" s="21"/>
      <c r="R51" s="21"/>
    </row>
    <row r="52" spans="1:18">
      <c r="A52" s="10">
        <v>44</v>
      </c>
      <c r="B52" s="48" t="s">
        <v>24</v>
      </c>
      <c r="C52" s="24">
        <v>5520121</v>
      </c>
      <c r="D52" s="18" t="s">
        <v>73</v>
      </c>
      <c r="E52" s="24">
        <f t="shared" si="1"/>
        <v>27</v>
      </c>
      <c r="F52" s="24">
        <f>25</f>
        <v>25</v>
      </c>
      <c r="G52" s="18">
        <f>2</f>
        <v>2</v>
      </c>
      <c r="H52" s="26">
        <v>37</v>
      </c>
      <c r="I52" s="26">
        <v>37</v>
      </c>
      <c r="J52" s="26"/>
      <c r="K52" s="24">
        <v>11</v>
      </c>
      <c r="L52" s="24">
        <v>11</v>
      </c>
      <c r="M52" s="26"/>
      <c r="N52" s="21"/>
      <c r="O52" s="21"/>
      <c r="P52" s="21"/>
      <c r="Q52" s="21"/>
      <c r="R52" s="21"/>
    </row>
    <row r="53" spans="1:18" ht="33">
      <c r="A53" s="10">
        <v>45</v>
      </c>
      <c r="B53" s="47" t="s">
        <v>31</v>
      </c>
      <c r="C53" s="24">
        <v>5520155</v>
      </c>
      <c r="D53" s="18" t="s">
        <v>73</v>
      </c>
      <c r="E53" s="24">
        <f t="shared" si="1"/>
        <v>40</v>
      </c>
      <c r="F53" s="24">
        <f>1+30</f>
        <v>31</v>
      </c>
      <c r="G53" s="18">
        <f>7+2</f>
        <v>9</v>
      </c>
      <c r="H53" s="26">
        <v>0</v>
      </c>
      <c r="I53" s="26">
        <v>0</v>
      </c>
      <c r="J53" s="26"/>
      <c r="K53" s="24">
        <v>6</v>
      </c>
      <c r="L53" s="24">
        <v>6</v>
      </c>
      <c r="M53" s="26"/>
      <c r="N53" s="21"/>
      <c r="O53" s="21"/>
      <c r="P53" s="21"/>
      <c r="Q53" s="21"/>
      <c r="R53" s="21"/>
    </row>
    <row r="54" spans="1:18">
      <c r="A54" s="10">
        <v>46</v>
      </c>
      <c r="B54" s="48" t="s">
        <v>11</v>
      </c>
      <c r="C54" s="24">
        <v>5510216</v>
      </c>
      <c r="D54" s="18" t="s">
        <v>73</v>
      </c>
      <c r="E54" s="24">
        <f t="shared" si="1"/>
        <v>117</v>
      </c>
      <c r="F54" s="24">
        <f>1+26</f>
        <v>27</v>
      </c>
      <c r="G54" s="18">
        <f>90</f>
        <v>90</v>
      </c>
      <c r="H54" s="26">
        <v>229</v>
      </c>
      <c r="I54" s="26">
        <v>229</v>
      </c>
      <c r="J54" s="26"/>
      <c r="K54" s="24">
        <v>336</v>
      </c>
      <c r="L54" s="24">
        <v>336</v>
      </c>
      <c r="M54" s="26"/>
      <c r="N54" s="21"/>
      <c r="O54" s="21"/>
      <c r="P54" s="21"/>
      <c r="Q54" s="21"/>
      <c r="R54" s="21"/>
    </row>
    <row r="55" spans="1:18" ht="33">
      <c r="A55" s="10">
        <v>47</v>
      </c>
      <c r="B55" s="47" t="s">
        <v>12</v>
      </c>
      <c r="C55" s="24">
        <v>5510211</v>
      </c>
      <c r="D55" s="18" t="s">
        <v>73</v>
      </c>
      <c r="E55" s="24">
        <f t="shared" si="1"/>
        <v>14</v>
      </c>
      <c r="F55" s="24">
        <f>14</f>
        <v>14</v>
      </c>
      <c r="G55" s="18">
        <v>0</v>
      </c>
      <c r="H55" s="26">
        <v>58</v>
      </c>
      <c r="I55" s="26">
        <v>58</v>
      </c>
      <c r="J55" s="26"/>
      <c r="K55" s="24">
        <v>8</v>
      </c>
      <c r="L55" s="24">
        <v>8</v>
      </c>
      <c r="M55" s="26"/>
      <c r="N55" s="21"/>
      <c r="O55" s="21"/>
      <c r="P55" s="21"/>
      <c r="Q55" s="21"/>
      <c r="R55" s="21"/>
    </row>
    <row r="56" spans="1:18">
      <c r="A56" s="10">
        <v>48</v>
      </c>
      <c r="B56" s="48" t="s">
        <v>25</v>
      </c>
      <c r="C56" s="24">
        <v>5520114</v>
      </c>
      <c r="D56" s="18" t="s">
        <v>73</v>
      </c>
      <c r="E56" s="24">
        <f t="shared" si="1"/>
        <v>15</v>
      </c>
      <c r="F56" s="24">
        <f>15</f>
        <v>15</v>
      </c>
      <c r="G56" s="18">
        <v>0</v>
      </c>
      <c r="H56" s="26">
        <v>85</v>
      </c>
      <c r="I56" s="26">
        <v>85</v>
      </c>
      <c r="J56" s="26"/>
      <c r="K56" s="24">
        <v>21</v>
      </c>
      <c r="L56" s="24">
        <v>21</v>
      </c>
      <c r="M56" s="26"/>
      <c r="N56" s="21"/>
      <c r="O56" s="21"/>
      <c r="P56" s="21"/>
      <c r="Q56" s="21"/>
      <c r="R56" s="21"/>
    </row>
    <row r="57" spans="1:18" ht="33">
      <c r="A57" s="10">
        <v>49</v>
      </c>
      <c r="B57" s="52" t="s">
        <v>13</v>
      </c>
      <c r="C57" s="24">
        <v>5520205</v>
      </c>
      <c r="D57" s="18" t="s">
        <v>73</v>
      </c>
      <c r="E57" s="24">
        <f t="shared" si="1"/>
        <v>22</v>
      </c>
      <c r="F57" s="24">
        <f>10</f>
        <v>10</v>
      </c>
      <c r="G57" s="18">
        <f>9+3</f>
        <v>12</v>
      </c>
      <c r="H57" s="26">
        <v>0</v>
      </c>
      <c r="I57" s="26">
        <v>0</v>
      </c>
      <c r="J57" s="26"/>
      <c r="K57" s="51">
        <v>56</v>
      </c>
      <c r="L57" s="51">
        <v>56</v>
      </c>
      <c r="M57" s="26"/>
      <c r="N57" s="21"/>
      <c r="O57" s="21"/>
      <c r="P57" s="21"/>
      <c r="Q57" s="21"/>
      <c r="R57" s="21"/>
    </row>
    <row r="58" spans="1:18" ht="33">
      <c r="A58" s="10">
        <v>50</v>
      </c>
      <c r="B58" s="47" t="s">
        <v>14</v>
      </c>
      <c r="C58" s="24">
        <v>5520255</v>
      </c>
      <c r="D58" s="18" t="s">
        <v>73</v>
      </c>
      <c r="E58" s="24">
        <f t="shared" si="1"/>
        <v>23</v>
      </c>
      <c r="F58" s="24">
        <v>10</v>
      </c>
      <c r="G58" s="18">
        <f>9+4</f>
        <v>13</v>
      </c>
      <c r="H58" s="26">
        <v>0</v>
      </c>
      <c r="I58" s="26">
        <v>0</v>
      </c>
      <c r="J58" s="26"/>
      <c r="K58" s="24">
        <v>102</v>
      </c>
      <c r="L58" s="24">
        <v>102</v>
      </c>
      <c r="M58" s="26"/>
      <c r="N58" s="21"/>
      <c r="O58" s="21"/>
      <c r="P58" s="21"/>
      <c r="Q58" s="21"/>
      <c r="R58" s="21"/>
    </row>
    <row r="59" spans="1:18" ht="33">
      <c r="A59" s="10">
        <v>51</v>
      </c>
      <c r="B59" s="47" t="s">
        <v>15</v>
      </c>
      <c r="C59" s="24">
        <v>5510303</v>
      </c>
      <c r="D59" s="18" t="s">
        <v>73</v>
      </c>
      <c r="E59" s="24">
        <f t="shared" si="1"/>
        <v>33</v>
      </c>
      <c r="F59" s="24">
        <f>5+16</f>
        <v>21</v>
      </c>
      <c r="G59" s="18">
        <f>12</f>
        <v>12</v>
      </c>
      <c r="H59" s="26">
        <v>65</v>
      </c>
      <c r="I59" s="26">
        <v>65</v>
      </c>
      <c r="J59" s="26"/>
      <c r="K59" s="24">
        <v>36</v>
      </c>
      <c r="L59" s="24">
        <v>36</v>
      </c>
      <c r="M59" s="26"/>
      <c r="N59" s="21"/>
      <c r="O59" s="21"/>
      <c r="P59" s="21"/>
      <c r="Q59" s="21"/>
      <c r="R59" s="21"/>
    </row>
    <row r="60" spans="1:18">
      <c r="A60" s="10">
        <v>52</v>
      </c>
      <c r="B60" s="48" t="s">
        <v>16</v>
      </c>
      <c r="C60" s="24">
        <v>5520263</v>
      </c>
      <c r="D60" s="18" t="s">
        <v>73</v>
      </c>
      <c r="E60" s="24">
        <f t="shared" si="1"/>
        <v>29</v>
      </c>
      <c r="F60" s="24">
        <f>18</f>
        <v>18</v>
      </c>
      <c r="G60" s="18">
        <f>10+1</f>
        <v>11</v>
      </c>
      <c r="H60" s="26">
        <v>0</v>
      </c>
      <c r="I60" s="26">
        <v>0</v>
      </c>
      <c r="J60" s="26"/>
      <c r="K60" s="24">
        <v>33</v>
      </c>
      <c r="L60" s="24">
        <v>33</v>
      </c>
      <c r="M60" s="26"/>
      <c r="N60" s="21"/>
      <c r="O60" s="21"/>
      <c r="P60" s="21"/>
      <c r="Q60" s="21"/>
      <c r="R60" s="21"/>
    </row>
    <row r="61" spans="1:18" ht="33">
      <c r="A61" s="10">
        <v>53</v>
      </c>
      <c r="B61" s="47" t="s">
        <v>32</v>
      </c>
      <c r="C61" s="24">
        <v>5510305</v>
      </c>
      <c r="D61" s="18" t="s">
        <v>73</v>
      </c>
      <c r="E61" s="24">
        <f t="shared" si="1"/>
        <v>28</v>
      </c>
      <c r="F61" s="24">
        <f>2+14</f>
        <v>16</v>
      </c>
      <c r="G61" s="18">
        <f>11+1</f>
        <v>12</v>
      </c>
      <c r="H61" s="26">
        <v>0</v>
      </c>
      <c r="I61" s="26">
        <v>0</v>
      </c>
      <c r="J61" s="26"/>
      <c r="K61" s="24">
        <v>9</v>
      </c>
      <c r="L61" s="24">
        <v>9</v>
      </c>
      <c r="M61" s="26"/>
      <c r="N61" s="21"/>
      <c r="O61" s="21"/>
      <c r="P61" s="21"/>
      <c r="Q61" s="21"/>
      <c r="R61" s="21"/>
    </row>
    <row r="62" spans="1:18" ht="33">
      <c r="A62" s="10">
        <v>54</v>
      </c>
      <c r="B62" s="47" t="s">
        <v>42</v>
      </c>
      <c r="C62" s="24">
        <v>5520217</v>
      </c>
      <c r="D62" s="18" t="s">
        <v>73</v>
      </c>
      <c r="E62" s="24">
        <f t="shared" si="1"/>
        <v>16</v>
      </c>
      <c r="F62" s="24">
        <f>16</f>
        <v>16</v>
      </c>
      <c r="G62" s="18">
        <v>0</v>
      </c>
      <c r="H62" s="26">
        <v>0</v>
      </c>
      <c r="I62" s="26">
        <v>0</v>
      </c>
      <c r="J62" s="26"/>
      <c r="K62" s="24">
        <v>2</v>
      </c>
      <c r="L62" s="24">
        <v>2</v>
      </c>
      <c r="M62" s="26"/>
      <c r="N62" s="21"/>
      <c r="O62" s="21"/>
      <c r="P62" s="21"/>
      <c r="Q62" s="21"/>
      <c r="R62" s="21"/>
    </row>
    <row r="63" spans="1:18">
      <c r="A63" s="10">
        <v>55</v>
      </c>
      <c r="B63" s="48" t="s">
        <v>26</v>
      </c>
      <c r="C63" s="24">
        <v>5520225</v>
      </c>
      <c r="D63" s="18" t="s">
        <v>73</v>
      </c>
      <c r="E63" s="24">
        <f t="shared" si="1"/>
        <v>28</v>
      </c>
      <c r="F63" s="24">
        <f>15</f>
        <v>15</v>
      </c>
      <c r="G63" s="18">
        <f>12+1</f>
        <v>13</v>
      </c>
      <c r="H63" s="26">
        <v>44</v>
      </c>
      <c r="I63" s="26">
        <v>44</v>
      </c>
      <c r="J63" s="26"/>
      <c r="K63" s="24">
        <v>17</v>
      </c>
      <c r="L63" s="24">
        <v>17</v>
      </c>
      <c r="M63" s="26"/>
      <c r="N63" s="21"/>
      <c r="O63" s="21"/>
      <c r="P63" s="21"/>
      <c r="Q63" s="21"/>
      <c r="R63" s="21"/>
    </row>
    <row r="64" spans="1:18">
      <c r="A64" s="10">
        <v>56</v>
      </c>
      <c r="B64" s="48" t="s">
        <v>18</v>
      </c>
      <c r="C64" s="24">
        <v>5520227</v>
      </c>
      <c r="D64" s="18" t="s">
        <v>73</v>
      </c>
      <c r="E64" s="24">
        <f t="shared" si="1"/>
        <v>39</v>
      </c>
      <c r="F64" s="24">
        <f>4+20</f>
        <v>24</v>
      </c>
      <c r="G64" s="18">
        <f>14+1</f>
        <v>15</v>
      </c>
      <c r="H64" s="26">
        <v>118</v>
      </c>
      <c r="I64" s="26">
        <v>86</v>
      </c>
      <c r="J64" s="26">
        <v>32</v>
      </c>
      <c r="K64" s="24">
        <v>68</v>
      </c>
      <c r="L64" s="24">
        <v>68</v>
      </c>
      <c r="M64" s="26"/>
      <c r="N64" s="21"/>
      <c r="O64" s="21"/>
      <c r="P64" s="21"/>
      <c r="Q64" s="21"/>
      <c r="R64" s="21"/>
    </row>
    <row r="65" spans="1:18" ht="33">
      <c r="A65" s="10">
        <v>57</v>
      </c>
      <c r="B65" s="47" t="s">
        <v>27</v>
      </c>
      <c r="C65" s="24">
        <v>5540204</v>
      </c>
      <c r="D65" s="18" t="s">
        <v>73</v>
      </c>
      <c r="E65" s="24">
        <f t="shared" si="1"/>
        <v>16</v>
      </c>
      <c r="F65" s="24">
        <f>2+8</f>
        <v>10</v>
      </c>
      <c r="G65" s="18">
        <f>1+5</f>
        <v>6</v>
      </c>
      <c r="H65" s="26">
        <v>49</v>
      </c>
      <c r="I65" s="26">
        <v>49</v>
      </c>
      <c r="J65" s="26"/>
      <c r="K65" s="24">
        <v>45</v>
      </c>
      <c r="L65" s="24">
        <v>45</v>
      </c>
      <c r="M65" s="26"/>
      <c r="N65" s="21"/>
      <c r="O65" s="21"/>
      <c r="P65" s="21"/>
      <c r="Q65" s="21"/>
      <c r="R65" s="21"/>
    </row>
    <row r="66" spans="1:18">
      <c r="A66" s="10">
        <v>58</v>
      </c>
      <c r="B66" s="48" t="s">
        <v>28</v>
      </c>
      <c r="C66" s="24">
        <v>5540205</v>
      </c>
      <c r="D66" s="18" t="s">
        <v>73</v>
      </c>
      <c r="E66" s="24">
        <f t="shared" si="1"/>
        <v>19</v>
      </c>
      <c r="F66" s="24">
        <f>8</f>
        <v>8</v>
      </c>
      <c r="G66" s="18">
        <f>5+6</f>
        <v>11</v>
      </c>
      <c r="H66" s="26">
        <v>0</v>
      </c>
      <c r="I66" s="26">
        <v>0</v>
      </c>
      <c r="J66" s="26"/>
      <c r="K66" s="24">
        <v>9</v>
      </c>
      <c r="L66" s="24">
        <v>9</v>
      </c>
      <c r="M66" s="26"/>
      <c r="N66" s="21"/>
      <c r="O66" s="21"/>
      <c r="P66" s="21"/>
      <c r="Q66" s="21"/>
      <c r="R66" s="21"/>
    </row>
    <row r="67" spans="1:18">
      <c r="A67" s="10">
        <v>60</v>
      </c>
      <c r="B67" s="48" t="s">
        <v>33</v>
      </c>
      <c r="C67" s="24">
        <v>5520117</v>
      </c>
      <c r="D67" s="18" t="s">
        <v>73</v>
      </c>
      <c r="E67" s="24">
        <f t="shared" si="1"/>
        <v>22</v>
      </c>
      <c r="F67" s="24">
        <v>19</v>
      </c>
      <c r="G67" s="18">
        <v>3</v>
      </c>
      <c r="H67" s="26">
        <v>0</v>
      </c>
      <c r="I67" s="26">
        <v>0</v>
      </c>
      <c r="J67" s="26"/>
      <c r="K67" s="24">
        <v>30</v>
      </c>
      <c r="L67" s="24">
        <v>30</v>
      </c>
      <c r="M67" s="26"/>
      <c r="N67" s="21"/>
      <c r="O67" s="21"/>
      <c r="P67" s="21"/>
      <c r="Q67" s="21"/>
      <c r="R67" s="21"/>
    </row>
    <row r="68" spans="1:18">
      <c r="A68" s="10">
        <v>61</v>
      </c>
      <c r="B68" s="48" t="s">
        <v>29</v>
      </c>
      <c r="C68" s="24">
        <v>5210402</v>
      </c>
      <c r="D68" s="18" t="s">
        <v>73</v>
      </c>
      <c r="E68" s="24">
        <f t="shared" ref="E68:E69" si="2">SUM(F68:G68)</f>
        <v>17</v>
      </c>
      <c r="F68" s="24">
        <f>2+9</f>
        <v>11</v>
      </c>
      <c r="G68" s="18">
        <f>3+3</f>
        <v>6</v>
      </c>
      <c r="H68" s="26">
        <v>0</v>
      </c>
      <c r="I68" s="26">
        <v>0</v>
      </c>
      <c r="J68" s="26"/>
      <c r="K68" s="24">
        <v>76</v>
      </c>
      <c r="L68" s="24">
        <v>76</v>
      </c>
      <c r="M68" s="26"/>
      <c r="N68" s="21"/>
      <c r="O68" s="21"/>
      <c r="P68" s="21"/>
      <c r="Q68" s="21"/>
      <c r="R68" s="21"/>
    </row>
    <row r="69" spans="1:18">
      <c r="A69" s="10">
        <v>62</v>
      </c>
      <c r="B69" s="48" t="s">
        <v>34</v>
      </c>
      <c r="C69" s="24">
        <v>5340122</v>
      </c>
      <c r="D69" s="18" t="s">
        <v>73</v>
      </c>
      <c r="E69" s="24">
        <f t="shared" si="2"/>
        <v>19</v>
      </c>
      <c r="F69" s="24">
        <f>1+10</f>
        <v>11</v>
      </c>
      <c r="G69" s="18">
        <f>6+2</f>
        <v>8</v>
      </c>
      <c r="H69" s="26">
        <v>0</v>
      </c>
      <c r="I69" s="26">
        <v>0</v>
      </c>
      <c r="J69" s="26"/>
      <c r="K69" s="24">
        <v>4</v>
      </c>
      <c r="L69" s="24">
        <v>4</v>
      </c>
      <c r="M69" s="26"/>
      <c r="N69" s="21"/>
      <c r="O69" s="21"/>
      <c r="P69" s="21"/>
      <c r="Q69" s="21"/>
      <c r="R69" s="21"/>
    </row>
    <row r="70" spans="1:18">
      <c r="A70" s="10">
        <v>64</v>
      </c>
      <c r="B70" s="47" t="s">
        <v>84</v>
      </c>
      <c r="C70" s="24"/>
      <c r="D70" s="18" t="s">
        <v>72</v>
      </c>
      <c r="E70" s="13"/>
      <c r="F70" s="13"/>
      <c r="G70" s="14"/>
      <c r="H70" s="10"/>
      <c r="I70" s="10"/>
      <c r="J70" s="10"/>
      <c r="K70" s="10"/>
      <c r="L70" s="21"/>
      <c r="M70" s="21"/>
      <c r="N70" s="22">
        <v>355</v>
      </c>
      <c r="O70" s="22">
        <v>155</v>
      </c>
      <c r="P70" s="22">
        <v>98.82</v>
      </c>
      <c r="Q70" s="22">
        <v>100</v>
      </c>
      <c r="R70" s="22" t="s">
        <v>80</v>
      </c>
    </row>
    <row r="71" spans="1:18">
      <c r="A71" s="10">
        <v>65</v>
      </c>
      <c r="B71" s="47" t="s">
        <v>45</v>
      </c>
      <c r="C71" s="24"/>
      <c r="D71" s="18" t="s">
        <v>72</v>
      </c>
      <c r="E71" s="13"/>
      <c r="F71" s="13"/>
      <c r="G71" s="14"/>
      <c r="H71" s="10"/>
      <c r="I71" s="10"/>
      <c r="J71" s="10"/>
      <c r="K71" s="10"/>
      <c r="L71" s="21"/>
      <c r="M71" s="21"/>
      <c r="N71" s="22">
        <v>109</v>
      </c>
      <c r="O71" s="22">
        <v>57</v>
      </c>
      <c r="P71" s="22">
        <v>100</v>
      </c>
      <c r="Q71" s="22">
        <v>100</v>
      </c>
      <c r="R71" s="22" t="s">
        <v>81</v>
      </c>
    </row>
    <row r="72" spans="1:18" ht="18" customHeight="1">
      <c r="A72" s="10">
        <v>66</v>
      </c>
      <c r="B72" s="47" t="s">
        <v>46</v>
      </c>
      <c r="C72" s="24"/>
      <c r="D72" s="18" t="s">
        <v>72</v>
      </c>
      <c r="E72" s="13"/>
      <c r="F72" s="13"/>
      <c r="G72" s="14"/>
      <c r="H72" s="10"/>
      <c r="I72" s="10"/>
      <c r="J72" s="10"/>
      <c r="K72" s="10"/>
      <c r="L72" s="21"/>
      <c r="M72" s="21"/>
      <c r="N72" s="22">
        <v>360</v>
      </c>
      <c r="O72" s="22">
        <v>178</v>
      </c>
      <c r="P72" s="22">
        <v>90.15</v>
      </c>
      <c r="Q72" s="22">
        <v>97.3</v>
      </c>
      <c r="R72" s="22" t="s">
        <v>80</v>
      </c>
    </row>
    <row r="73" spans="1:18">
      <c r="A73" s="10">
        <v>67</v>
      </c>
      <c r="B73" s="47" t="s">
        <v>47</v>
      </c>
      <c r="C73" s="24"/>
      <c r="D73" s="18" t="s">
        <v>72</v>
      </c>
      <c r="E73" s="13"/>
      <c r="F73" s="13"/>
      <c r="G73" s="14"/>
      <c r="H73" s="10"/>
      <c r="I73" s="10"/>
      <c r="J73" s="10"/>
      <c r="K73" s="10"/>
      <c r="L73" s="21"/>
      <c r="M73" s="21"/>
      <c r="N73" s="22">
        <v>322</v>
      </c>
      <c r="O73" s="22">
        <v>194</v>
      </c>
      <c r="P73" s="22">
        <v>89.87</v>
      </c>
      <c r="Q73" s="22">
        <v>95.7</v>
      </c>
      <c r="R73" s="22" t="s">
        <v>80</v>
      </c>
    </row>
    <row r="74" spans="1:18">
      <c r="A74" s="10">
        <v>68</v>
      </c>
      <c r="B74" s="47" t="s">
        <v>43</v>
      </c>
      <c r="C74" s="24"/>
      <c r="D74" s="18" t="s">
        <v>72</v>
      </c>
      <c r="E74" s="13"/>
      <c r="F74" s="13"/>
      <c r="G74" s="14"/>
      <c r="H74" s="10"/>
      <c r="I74" s="10"/>
      <c r="J74" s="10"/>
      <c r="K74" s="10"/>
      <c r="L74" s="21"/>
      <c r="M74" s="21"/>
      <c r="N74" s="22">
        <v>224</v>
      </c>
      <c r="O74" s="22">
        <v>106</v>
      </c>
      <c r="P74" s="22">
        <v>88.85</v>
      </c>
      <c r="Q74" s="22">
        <v>92.5</v>
      </c>
      <c r="R74" s="22" t="s">
        <v>80</v>
      </c>
    </row>
    <row r="75" spans="1:18">
      <c r="A75" s="10">
        <v>69</v>
      </c>
      <c r="B75" s="47" t="s">
        <v>48</v>
      </c>
      <c r="C75" s="24"/>
      <c r="D75" s="18" t="s">
        <v>72</v>
      </c>
      <c r="E75" s="13"/>
      <c r="F75" s="13"/>
      <c r="G75" s="14"/>
      <c r="H75" s="10"/>
      <c r="I75" s="10"/>
      <c r="J75" s="10"/>
      <c r="K75" s="10"/>
      <c r="L75" s="21"/>
      <c r="M75" s="21"/>
      <c r="N75" s="22">
        <v>122</v>
      </c>
      <c r="O75" s="22">
        <v>116</v>
      </c>
      <c r="P75" s="22">
        <v>98.65</v>
      </c>
      <c r="Q75" s="22">
        <v>100</v>
      </c>
      <c r="R75" s="22" t="s">
        <v>81</v>
      </c>
    </row>
    <row r="76" spans="1:18" ht="33">
      <c r="A76" s="10">
        <v>70</v>
      </c>
      <c r="B76" s="47" t="s">
        <v>49</v>
      </c>
      <c r="C76" s="24"/>
      <c r="D76" s="18" t="s">
        <v>73</v>
      </c>
      <c r="E76" s="13"/>
      <c r="F76" s="13"/>
      <c r="G76" s="14"/>
      <c r="H76" s="10"/>
      <c r="I76" s="10"/>
      <c r="J76" s="10"/>
      <c r="K76" s="10"/>
      <c r="L76" s="21"/>
      <c r="M76" s="21"/>
      <c r="N76" s="22">
        <v>53</v>
      </c>
      <c r="O76" s="22">
        <v>24</v>
      </c>
      <c r="P76" s="22">
        <v>95</v>
      </c>
      <c r="Q76" s="22">
        <v>99</v>
      </c>
      <c r="R76" s="22" t="s">
        <v>82</v>
      </c>
    </row>
    <row r="77" spans="1:18">
      <c r="A77" s="10">
        <v>71</v>
      </c>
      <c r="B77" s="47" t="s">
        <v>50</v>
      </c>
      <c r="C77" s="24"/>
      <c r="D77" s="18" t="s">
        <v>73</v>
      </c>
      <c r="E77" s="13"/>
      <c r="F77" s="13"/>
      <c r="G77" s="14"/>
      <c r="H77" s="10"/>
      <c r="I77" s="10"/>
      <c r="J77" s="10"/>
      <c r="K77" s="10"/>
      <c r="L77" s="21"/>
      <c r="M77" s="21"/>
      <c r="N77" s="22">
        <v>14</v>
      </c>
      <c r="O77" s="22">
        <v>10</v>
      </c>
      <c r="P77" s="22">
        <v>100</v>
      </c>
      <c r="Q77" s="22">
        <v>100</v>
      </c>
      <c r="R77" s="22" t="s">
        <v>83</v>
      </c>
    </row>
    <row r="78" spans="1:18">
      <c r="A78" s="10">
        <v>72</v>
      </c>
      <c r="B78" s="47" t="s">
        <v>79</v>
      </c>
      <c r="C78" s="24"/>
      <c r="D78" s="18" t="s">
        <v>73</v>
      </c>
      <c r="E78" s="13"/>
      <c r="F78" s="13"/>
      <c r="G78" s="14"/>
      <c r="H78" s="10"/>
      <c r="I78" s="10"/>
      <c r="J78" s="10"/>
      <c r="K78" s="10"/>
      <c r="L78" s="21"/>
      <c r="M78" s="21"/>
      <c r="N78" s="22"/>
      <c r="O78" s="23">
        <v>7</v>
      </c>
      <c r="P78" s="22">
        <v>96.88</v>
      </c>
      <c r="Q78" s="22">
        <v>100</v>
      </c>
      <c r="R78" s="22" t="s">
        <v>82</v>
      </c>
    </row>
    <row r="79" spans="1:18" ht="38.25" customHeight="1">
      <c r="A79" s="10">
        <v>73</v>
      </c>
      <c r="B79" s="47" t="s">
        <v>51</v>
      </c>
      <c r="C79" s="24"/>
      <c r="D79" s="18" t="s">
        <v>73</v>
      </c>
      <c r="E79" s="13"/>
      <c r="F79" s="13"/>
      <c r="G79" s="14"/>
      <c r="H79" s="10"/>
      <c r="I79" s="10"/>
      <c r="J79" s="10"/>
      <c r="K79" s="10"/>
      <c r="L79" s="21"/>
      <c r="M79" s="21"/>
      <c r="N79" s="22">
        <v>66</v>
      </c>
      <c r="O79" s="22">
        <v>17</v>
      </c>
      <c r="P79" s="22">
        <v>95.05</v>
      </c>
      <c r="Q79" s="22">
        <v>98.5</v>
      </c>
      <c r="R79" s="22" t="s">
        <v>82</v>
      </c>
    </row>
    <row r="80" spans="1:18" ht="36.75" customHeight="1">
      <c r="A80" s="10">
        <v>74</v>
      </c>
      <c r="B80" s="47" t="s">
        <v>22</v>
      </c>
      <c r="C80" s="24"/>
      <c r="D80" s="18" t="s">
        <v>73</v>
      </c>
      <c r="E80" s="13"/>
      <c r="F80" s="13"/>
      <c r="G80" s="14"/>
      <c r="H80" s="10"/>
      <c r="I80" s="10"/>
      <c r="J80" s="10"/>
      <c r="K80" s="10"/>
      <c r="L80" s="21"/>
      <c r="M80" s="21"/>
      <c r="N80" s="22">
        <v>39</v>
      </c>
      <c r="O80" s="22">
        <v>12</v>
      </c>
      <c r="P80" s="22">
        <v>89.85</v>
      </c>
      <c r="Q80" s="22">
        <v>95.7</v>
      </c>
      <c r="R80" s="22" t="s">
        <v>82</v>
      </c>
    </row>
    <row r="81" spans="1:18">
      <c r="A81" s="10">
        <v>75</v>
      </c>
      <c r="B81" s="47" t="s">
        <v>28</v>
      </c>
      <c r="C81" s="24"/>
      <c r="D81" s="18" t="s">
        <v>73</v>
      </c>
      <c r="E81" s="15"/>
      <c r="F81" s="15"/>
      <c r="G81" s="16"/>
      <c r="H81" s="17"/>
      <c r="I81" s="17"/>
      <c r="J81" s="17"/>
      <c r="K81" s="17"/>
      <c r="L81" s="21"/>
      <c r="M81" s="21"/>
      <c r="N81" s="22"/>
      <c r="O81" s="23">
        <v>1</v>
      </c>
      <c r="P81" s="22">
        <v>100</v>
      </c>
      <c r="Q81" s="22">
        <v>100</v>
      </c>
      <c r="R81" s="22" t="s">
        <v>83</v>
      </c>
    </row>
    <row r="82" spans="1:18">
      <c r="A82" s="10">
        <v>76</v>
      </c>
      <c r="B82" s="49" t="s">
        <v>43</v>
      </c>
      <c r="C82" s="50">
        <v>4890</v>
      </c>
      <c r="D82" s="11" t="s">
        <v>74</v>
      </c>
      <c r="E82" s="18"/>
      <c r="F82" s="18"/>
      <c r="G82" s="18"/>
      <c r="H82" s="18">
        <v>1330</v>
      </c>
      <c r="I82" s="18">
        <v>380</v>
      </c>
      <c r="J82" s="18">
        <v>950</v>
      </c>
      <c r="K82" s="18">
        <v>680</v>
      </c>
      <c r="L82" s="26">
        <v>198</v>
      </c>
      <c r="M82" s="18">
        <v>482</v>
      </c>
      <c r="N82" s="18">
        <v>680</v>
      </c>
      <c r="O82" s="18">
        <v>373</v>
      </c>
      <c r="P82" s="25"/>
      <c r="Q82" s="25"/>
      <c r="R82" s="25"/>
    </row>
    <row r="83" spans="1:18" ht="33">
      <c r="A83" s="10">
        <v>77</v>
      </c>
      <c r="B83" s="49" t="s">
        <v>9</v>
      </c>
      <c r="C83" s="50">
        <v>5102</v>
      </c>
      <c r="D83" s="11" t="s">
        <v>74</v>
      </c>
      <c r="E83" s="18"/>
      <c r="F83" s="18"/>
      <c r="G83" s="18"/>
      <c r="H83" s="18">
        <v>170</v>
      </c>
      <c r="I83" s="18">
        <v>48</v>
      </c>
      <c r="J83" s="18">
        <v>122</v>
      </c>
      <c r="K83" s="18">
        <v>226</v>
      </c>
      <c r="L83" s="18">
        <v>63</v>
      </c>
      <c r="M83" s="18">
        <v>163</v>
      </c>
      <c r="N83" s="18">
        <v>226</v>
      </c>
      <c r="O83" s="18">
        <v>93</v>
      </c>
      <c r="P83" s="25"/>
      <c r="Q83" s="25"/>
      <c r="R83" s="25"/>
    </row>
    <row r="84" spans="1:18">
      <c r="A84" s="10">
        <v>78</v>
      </c>
      <c r="B84" s="49" t="s">
        <v>44</v>
      </c>
      <c r="C84" s="50"/>
      <c r="D84" s="11" t="s">
        <v>74</v>
      </c>
      <c r="E84" s="18"/>
      <c r="F84" s="18"/>
      <c r="G84" s="18"/>
      <c r="H84" s="18">
        <v>0</v>
      </c>
      <c r="I84" s="18">
        <v>0</v>
      </c>
      <c r="J84" s="18">
        <v>0</v>
      </c>
      <c r="K84" s="18">
        <v>9</v>
      </c>
      <c r="L84" s="26">
        <v>3</v>
      </c>
      <c r="M84" s="18">
        <v>6</v>
      </c>
      <c r="N84" s="18">
        <v>9</v>
      </c>
      <c r="O84" s="18">
        <v>9</v>
      </c>
      <c r="P84" s="25"/>
      <c r="Q84" s="25"/>
      <c r="R84" s="25"/>
    </row>
    <row r="85" spans="1:18" ht="33">
      <c r="A85" s="10">
        <v>79</v>
      </c>
      <c r="B85" s="49" t="s">
        <v>78</v>
      </c>
      <c r="C85" s="50">
        <v>5103</v>
      </c>
      <c r="D85" s="11" t="s">
        <v>74</v>
      </c>
      <c r="E85" s="18"/>
      <c r="F85" s="18"/>
      <c r="G85" s="18"/>
      <c r="H85" s="18">
        <v>220</v>
      </c>
      <c r="I85" s="18">
        <v>62</v>
      </c>
      <c r="J85" s="18">
        <v>158</v>
      </c>
      <c r="K85" s="18">
        <v>40</v>
      </c>
      <c r="L85" s="18">
        <v>11</v>
      </c>
      <c r="M85" s="18">
        <v>29</v>
      </c>
      <c r="N85" s="18">
        <v>40</v>
      </c>
      <c r="O85" s="18">
        <v>38</v>
      </c>
      <c r="P85" s="25"/>
      <c r="Q85" s="25"/>
      <c r="R85" s="25"/>
    </row>
    <row r="87" spans="1:18">
      <c r="I87" s="12"/>
      <c r="N87" s="38" t="s">
        <v>41</v>
      </c>
      <c r="O87" s="38"/>
      <c r="P87" s="38"/>
    </row>
  </sheetData>
  <mergeCells count="23">
    <mergeCell ref="L4:R4"/>
    <mergeCell ref="A1:C1"/>
    <mergeCell ref="L1:Q1"/>
    <mergeCell ref="A2:C2"/>
    <mergeCell ref="L2:Q2"/>
    <mergeCell ref="A3:C3"/>
    <mergeCell ref="N87:P87"/>
    <mergeCell ref="E8:G8"/>
    <mergeCell ref="D8:D10"/>
    <mergeCell ref="H8:J8"/>
    <mergeCell ref="H9:J9"/>
    <mergeCell ref="A6:R6"/>
    <mergeCell ref="E9:G9"/>
    <mergeCell ref="K8:M8"/>
    <mergeCell ref="K9:M9"/>
    <mergeCell ref="N8:O8"/>
    <mergeCell ref="N9:O9"/>
    <mergeCell ref="P8:R8"/>
    <mergeCell ref="P9:R9"/>
    <mergeCell ref="C8:C10"/>
    <mergeCell ref="A7:K7"/>
    <mergeCell ref="B8:B10"/>
    <mergeCell ref="A8:A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2018-08-08T02:26:28Z</cp:lastPrinted>
  <dcterms:created xsi:type="dcterms:W3CDTF">2018-05-11T03:06:13Z</dcterms:created>
  <dcterms:modified xsi:type="dcterms:W3CDTF">2018-08-10T04:39:44Z</dcterms:modified>
</cp:coreProperties>
</file>